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by\Desktop\"/>
    </mc:Choice>
  </mc:AlternateContent>
  <bookViews>
    <workbookView xWindow="0" yWindow="0" windowWidth="11670" windowHeight="4635"/>
  </bookViews>
  <sheets>
    <sheet name="Employee Timecard" sheetId="1" r:id="rId1"/>
  </sheets>
  <definedNames>
    <definedName name="AprHrs">'Employee Timecard'!$C$48</definedName>
    <definedName name="AprOvertime">'Employee Timecard'!$F$48</definedName>
    <definedName name="AugHrs">'Employee Timecard'!$C$93</definedName>
    <definedName name="AugOvertime">'Employee Timecard'!$F$93</definedName>
    <definedName name="DecHrs">'Employee Timecard'!$C$138</definedName>
    <definedName name="DecOvertime">'Employee Timecard'!$F$138</definedName>
    <definedName name="FebHrs">'Employee Timecard'!$C$25</definedName>
    <definedName name="FebOvertime">'Employee Timecard'!$F$25</definedName>
    <definedName name="JanHrs">'Employee Timecard'!$C$14</definedName>
    <definedName name="JanOvertime">'Employee Timecard'!$F$14</definedName>
    <definedName name="JulyHrs">'Employee Timecard'!$C$82</definedName>
    <definedName name="JulyOvertime">'Employee Timecard'!$F$82</definedName>
    <definedName name="JuneHrs">'Employee Timecard'!$C$70</definedName>
    <definedName name="JuneOvertime">'Employee Timecard'!$F$70</definedName>
    <definedName name="MarHrs">'Employee Timecard'!$C$36</definedName>
    <definedName name="MarOverTime">'Employee Timecard'!$F$36</definedName>
    <definedName name="MayHrs">'Employee Timecard'!$C$59</definedName>
    <definedName name="MayOvertime">'Employee Timecard'!$F$59</definedName>
    <definedName name="NovHrs">'Employee Timecard'!$C$127</definedName>
    <definedName name="NovOvertime">'Employee Timecard'!$F$127</definedName>
    <definedName name="OctHrs">'Employee Timecard'!$C$116</definedName>
    <definedName name="OctOvertime">'Employee Timecard'!$F$116</definedName>
    <definedName name="_xlnm.Print_Titles" localSheetId="0">'Employee Timecard'!$1:$3</definedName>
    <definedName name="SeptHrs">'Employee Timecard'!$C$104</definedName>
    <definedName name="SeptOvertime">'Employee Timecard'!$F$104</definedName>
    <definedName name="TotalHours">'Employee Timecard'!$I$2</definedName>
    <definedName name="TotalOvertimeHrs">'Employee Timecard'!$K$3</definedName>
    <definedName name="TotalRegularHrs">'Employee Timecard'!$H$3</definedName>
  </definedNames>
  <calcPr calcId="152511"/>
  <webPublishing codePage="1252"/>
</workbook>
</file>

<file path=xl/calcChain.xml><?xml version="1.0" encoding="utf-8"?>
<calcChain xmlns="http://schemas.openxmlformats.org/spreadsheetml/2006/main">
  <c r="K137" i="1" l="1"/>
  <c r="J137" i="1"/>
  <c r="I137" i="1"/>
  <c r="H137" i="1"/>
  <c r="G137" i="1"/>
  <c r="F137" i="1"/>
  <c r="E137" i="1"/>
  <c r="D137" i="1"/>
  <c r="C137" i="1"/>
  <c r="B137" i="1"/>
  <c r="K126" i="1"/>
  <c r="J126" i="1"/>
  <c r="I126" i="1"/>
  <c r="H126" i="1"/>
  <c r="G126" i="1"/>
  <c r="F126" i="1"/>
  <c r="E126" i="1"/>
  <c r="D126" i="1"/>
  <c r="C126" i="1"/>
  <c r="B126" i="1"/>
  <c r="K115" i="1"/>
  <c r="J115" i="1"/>
  <c r="I115" i="1"/>
  <c r="H115" i="1"/>
  <c r="G115" i="1"/>
  <c r="F115" i="1"/>
  <c r="E115" i="1"/>
  <c r="D115" i="1"/>
  <c r="C115" i="1"/>
  <c r="F116" i="1" s="1"/>
  <c r="B115" i="1"/>
  <c r="K103" i="1"/>
  <c r="J103" i="1"/>
  <c r="I103" i="1"/>
  <c r="H103" i="1"/>
  <c r="G103" i="1"/>
  <c r="F103" i="1"/>
  <c r="E103" i="1"/>
  <c r="D103" i="1"/>
  <c r="C103" i="1"/>
  <c r="B103" i="1"/>
  <c r="K92" i="1"/>
  <c r="J92" i="1"/>
  <c r="I92" i="1"/>
  <c r="H92" i="1"/>
  <c r="G92" i="1"/>
  <c r="F92" i="1"/>
  <c r="E92" i="1"/>
  <c r="D92" i="1"/>
  <c r="C92" i="1"/>
  <c r="B92" i="1"/>
  <c r="K81" i="1"/>
  <c r="J81" i="1"/>
  <c r="I81" i="1"/>
  <c r="H81" i="1"/>
  <c r="G81" i="1"/>
  <c r="F81" i="1"/>
  <c r="E81" i="1"/>
  <c r="D81" i="1"/>
  <c r="C81" i="1"/>
  <c r="B81" i="1"/>
  <c r="K69" i="1"/>
  <c r="J69" i="1"/>
  <c r="I69" i="1"/>
  <c r="H69" i="1"/>
  <c r="G69" i="1"/>
  <c r="F69" i="1"/>
  <c r="E69" i="1"/>
  <c r="D69" i="1"/>
  <c r="C69" i="1"/>
  <c r="B69" i="1"/>
  <c r="K58" i="1"/>
  <c r="J58" i="1"/>
  <c r="I58" i="1"/>
  <c r="H58" i="1"/>
  <c r="G58" i="1"/>
  <c r="F58" i="1"/>
  <c r="E58" i="1"/>
  <c r="D58" i="1"/>
  <c r="C58" i="1"/>
  <c r="B58" i="1"/>
  <c r="K47" i="1"/>
  <c r="J47" i="1"/>
  <c r="I47" i="1"/>
  <c r="H47" i="1"/>
  <c r="G47" i="1"/>
  <c r="F47" i="1"/>
  <c r="E47" i="1"/>
  <c r="D47" i="1"/>
  <c r="C47" i="1"/>
  <c r="B47" i="1"/>
  <c r="K35" i="1"/>
  <c r="J35" i="1"/>
  <c r="I35" i="1"/>
  <c r="H35" i="1"/>
  <c r="G35" i="1"/>
  <c r="F35" i="1"/>
  <c r="E35" i="1"/>
  <c r="D35" i="1"/>
  <c r="C35" i="1"/>
  <c r="B35" i="1"/>
  <c r="K24" i="1"/>
  <c r="J24" i="1"/>
  <c r="I24" i="1"/>
  <c r="H24" i="1"/>
  <c r="G24" i="1"/>
  <c r="F24" i="1"/>
  <c r="E24" i="1"/>
  <c r="D24" i="1"/>
  <c r="C24" i="1"/>
  <c r="B24" i="1"/>
  <c r="F138" i="1" l="1"/>
  <c r="C104" i="1"/>
  <c r="C82" i="1"/>
  <c r="C127" i="1"/>
  <c r="F36" i="1"/>
  <c r="F59" i="1"/>
  <c r="F82" i="1"/>
  <c r="F104" i="1"/>
  <c r="F127" i="1"/>
  <c r="F70" i="1"/>
  <c r="F93" i="1"/>
  <c r="C25" i="1"/>
  <c r="C48" i="1"/>
  <c r="C70" i="1"/>
  <c r="C93" i="1"/>
  <c r="C116" i="1"/>
  <c r="C138" i="1"/>
  <c r="F25" i="1"/>
  <c r="F48" i="1"/>
  <c r="C36" i="1"/>
  <c r="C59" i="1"/>
  <c r="K13" i="1"/>
  <c r="J13" i="1"/>
  <c r="I13" i="1"/>
  <c r="H13" i="1"/>
  <c r="G13" i="1"/>
  <c r="F13" i="1"/>
  <c r="E13" i="1"/>
  <c r="D13" i="1"/>
  <c r="H3" i="1" l="1"/>
  <c r="K3" i="1"/>
  <c r="I2" i="1" l="1"/>
</calcChain>
</file>

<file path=xl/sharedStrings.xml><?xml version="1.0" encoding="utf-8"?>
<sst xmlns="http://schemas.openxmlformats.org/spreadsheetml/2006/main" count="261" uniqueCount="64">
  <si>
    <t>August</t>
  </si>
  <si>
    <t>Week 1</t>
  </si>
  <si>
    <t>Week 2</t>
  </si>
  <si>
    <t>Week 4</t>
  </si>
  <si>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</si>
  <si>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</si>
  <si>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</si>
  <si>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</si>
  <si>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</si>
  <si>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</si>
  <si>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</si>
  <si>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</si>
  <si>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</si>
  <si>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</si>
  <si>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</si>
  <si>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</si>
  <si>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</si>
  <si>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</si>
  <si>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</si>
  <si>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</si>
  <si>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</si>
  <si>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</si>
  <si>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Week 3</t>
  </si>
  <si>
    <t>Year to date totals:</t>
  </si>
  <si>
    <t>Total</t>
  </si>
  <si>
    <t>January regular hours:</t>
  </si>
  <si>
    <t>February regular hours:</t>
  </si>
  <si>
    <t>March regular hours:</t>
  </si>
  <si>
    <t>April regular hours:</t>
  </si>
  <si>
    <t>May regular hours:</t>
  </si>
  <si>
    <t>June regular hours:</t>
  </si>
  <si>
    <t>July regular hours:</t>
  </si>
  <si>
    <t>August regular hours:</t>
  </si>
  <si>
    <t>September regular hours:</t>
  </si>
  <si>
    <t>October regular hours:</t>
  </si>
  <si>
    <t>November regular hours:</t>
  </si>
  <si>
    <t>December regular hours:</t>
  </si>
  <si>
    <r>
      <t>Intern Time Record:</t>
    </r>
    <r>
      <rPr>
        <sz val="16"/>
        <rFont val="Corbel"/>
        <family val="2"/>
        <scheme val="major"/>
      </rPr>
      <t xml:space="preserve"> </t>
    </r>
  </si>
  <si>
    <t>Track:</t>
  </si>
  <si>
    <t>Daily, Weekly, Monthly, Total for Program</t>
  </si>
  <si>
    <t>other</t>
  </si>
  <si>
    <t>other2</t>
  </si>
  <si>
    <t>PAL/Didactic hrs:</t>
  </si>
  <si>
    <t>didactic</t>
  </si>
  <si>
    <t>didactic2</t>
  </si>
  <si>
    <t>didactic3</t>
  </si>
  <si>
    <t>didactic4</t>
  </si>
  <si>
    <t>September didactic hours:</t>
  </si>
  <si>
    <t>October didactic hours:</t>
  </si>
  <si>
    <t xml:space="preserve"> November didactic hours:</t>
  </si>
  <si>
    <t xml:space="preserve"> December didactic hours:</t>
  </si>
  <si>
    <t xml:space="preserve"> January didactic hours:</t>
  </si>
  <si>
    <t xml:space="preserve"> February didactic hours</t>
  </si>
  <si>
    <t xml:space="preserve"> March didactic hours:</t>
  </si>
  <si>
    <t xml:space="preserve"> April didactic hours:</t>
  </si>
  <si>
    <t xml:space="preserve"> May didactic hours:</t>
  </si>
  <si>
    <t xml:space="preserve"> June didactic hours:</t>
  </si>
  <si>
    <t xml:space="preserve"> July didactic hours:</t>
  </si>
  <si>
    <t>PAL totals</t>
  </si>
  <si>
    <t xml:space="preserve"> August didactic hours:</t>
  </si>
  <si>
    <t>Name: Abby Walker</t>
  </si>
  <si>
    <t>Regular hrs: 40</t>
  </si>
  <si>
    <t>14.00</t>
  </si>
  <si>
    <t>24.00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</si>
</sst>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16"/>
      <name val="Corbel"/>
      <family val="2"/>
      <scheme val="major"/>
    </font>
    <font>
      <b/>
      <sz val="11"/>
      <color theme="1"/>
      <name val="Corbel"/>
      <family val="2"/>
      <scheme val="major"/>
    </font>
    <font>
      <sz val="16"/>
      <name val="Corbel"/>
      <family val="2"/>
      <scheme val="major"/>
    </font>
    <font>
      <b/>
      <sz val="10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2" fontId="0" fillId="0" borderId="0">
      <alignment horizontal="left" vertical="center"/>
    </xf>
    <xf numFmtId="0" fontId="3" fillId="0" borderId="0" applyNumberFormat="0" applyFill="0" applyBorder="0" applyProtection="0"/>
    <xf numFmtId="0" fontId="4" fillId="2" borderId="1" applyNumberFormat="0" applyProtection="0">
      <alignment vertical="center"/>
    </xf>
    <xf numFmtId="2" fontId="6" fillId="2" borderId="0" applyProtection="0">
      <alignment horizontal="right" vertical="center"/>
    </xf>
    <xf numFmtId="0" fontId="2" fillId="0" borderId="0" applyNumberFormat="0" applyProtection="0">
      <alignment vertical="center"/>
    </xf>
    <xf numFmtId="0" fontId="6" fillId="0" borderId="0" applyNumberFormat="0" applyFill="0" applyProtection="0">
      <alignment horizontal="left" vertical="center"/>
    </xf>
    <xf numFmtId="2" fontId="5" fillId="0" borderId="0" applyNumberFormat="0"/>
    <xf numFmtId="0" fontId="2" fillId="3" borderId="2" applyNumberFormat="0" applyFont="0" applyAlignment="0" applyProtection="0"/>
  </cellStyleXfs>
  <cellXfs count="19">
    <xf numFmtId="2" fontId="0" fillId="0" borderId="0" xfId="0">
      <alignment horizontal="left" vertical="center"/>
    </xf>
    <xf numFmtId="2" fontId="0" fillId="0" borderId="0" xfId="0">
      <alignment horizontal="left" vertical="center"/>
    </xf>
    <xf numFmtId="2" fontId="6" fillId="2" borderId="0" xfId="3">
      <alignment horizontal="right" vertical="center"/>
    </xf>
    <xf numFmtId="0" fontId="0" fillId="0" borderId="0" xfId="0" applyNumberFormat="1">
      <alignment horizontal="left" vertical="center"/>
    </xf>
    <xf numFmtId="2" fontId="6" fillId="0" borderId="0" xfId="5" applyNumberFormat="1">
      <alignment horizontal="left" vertical="center"/>
    </xf>
    <xf numFmtId="2" fontId="3" fillId="0" borderId="0" xfId="1" applyNumberFormat="1"/>
    <xf numFmtId="2" fontId="0" fillId="0" borderId="0" xfId="0" applyFont="1" applyFill="1" applyBorder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6" fillId="2" borderId="0" xfId="3" applyNumberFormat="1">
      <alignment horizontal="right" vertical="center"/>
    </xf>
    <xf numFmtId="0" fontId="0" fillId="3" borderId="2" xfId="7" applyNumberFormat="1" applyFont="1" applyAlignment="1">
      <alignment horizontal="left" vertical="center"/>
    </xf>
    <xf numFmtId="2" fontId="0" fillId="3" borderId="2" xfId="7" applyNumberFormat="1" applyFont="1" applyAlignment="1">
      <alignment horizontal="left" vertical="center"/>
    </xf>
    <xf numFmtId="0" fontId="6" fillId="0" borderId="0" xfId="5" applyNumberFormat="1" applyAlignment="1">
      <alignment horizontal="center" vertical="center"/>
    </xf>
    <xf numFmtId="0" fontId="0" fillId="0" borderId="0" xfId="4" applyNumberFormat="1" applyFont="1">
      <alignment vertical="center"/>
    </xf>
    <xf numFmtId="0" fontId="6" fillId="2" borderId="0" xfId="3" applyNumberFormat="1">
      <alignment horizontal="right" vertical="center"/>
    </xf>
    <xf numFmtId="0" fontId="4" fillId="2" borderId="1" xfId="2">
      <alignment vertical="center"/>
    </xf>
    <xf numFmtId="0" fontId="0" fillId="0" borderId="0" xfId="0" applyNumberFormat="1">
      <alignment horizontal="left" vertical="center"/>
    </xf>
    <xf numFmtId="0" fontId="6" fillId="0" borderId="0" xfId="5" applyNumberFormat="1">
      <alignment horizontal="left" vertical="center"/>
    </xf>
    <xf numFmtId="2" fontId="5" fillId="0" borderId="0" xfId="6" applyNumberFormat="1"/>
    <xf numFmtId="0" fontId="0" fillId="0" borderId="0" xfId="0" applyNumberFormat="1" applyAlignment="1">
      <alignment horizontal="left" vertical="center" wrapText="1"/>
    </xf>
  </cellXfs>
  <cellStyles count="8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Subtitle" xfId="6"/>
    <cellStyle name="Title" xfId="1" builtinId="15" customBuiltin="1"/>
    <cellStyle name="Total" xfId="7" builtinId="25" customBuiltin="1"/>
  </cellStyles>
  <dxfs count="1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</font>
      <fill>
        <patternFill>
          <bgColor theme="8" tint="0.59996337778862885"/>
        </patternFill>
      </fill>
    </dxf>
    <dxf>
      <font>
        <b val="0"/>
        <i val="0"/>
      </font>
      <fill>
        <patternFill>
          <bgColor theme="8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499984740745262"/>
        </patternFill>
      </fill>
      <border>
        <top style="medium">
          <color theme="0"/>
        </top>
        <bottom style="medium">
          <color theme="0"/>
        </bottom>
      </border>
    </dxf>
    <dxf>
      <font>
        <b val="0"/>
        <i val="0"/>
      </font>
    </dxf>
  </dxfs>
  <tableStyles count="1" defaultTableStyle="Employee Timecard" defaultPivotStyle="PivotStyleLight16">
    <tableStyle name="Employee Timecard" pivot="0" count="6">
      <tableStyleElement type="wholeTable" dxfId="148"/>
      <tableStyleElement type="headerRow" dxfId="147"/>
      <tableStyleElement type="totalRow" dxfId="146"/>
      <tableStyleElement type="firstColumn" dxfId="145"/>
      <tableStyleElement type="firstColumnStripe" dxfId="144"/>
      <tableStyleElement type="secondColumn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January" displayName="January" ref="A5:K13" totalsRowCount="1">
  <autoFilter ref="A5:K12"/>
  <tableColumns count="11">
    <tableColumn id="1" name="September" totalsRowLabel="Total" totalsRowDxfId="142" dataCellStyle="Total"/>
    <tableColumn id="2" name="Week 1" totalsRowLabel="24.00" totalsRowDxfId="141"/>
    <tableColumn id="3" name="didactic" totalsRowLabel="14.00" totalsRowDxfId="140"/>
    <tableColumn id="4" name="Week 2" totalsRowFunction="sum" totalsRowDxfId="139"/>
    <tableColumn id="5" name="didactic2" totalsRowFunction="sum" totalsRowDxfId="138"/>
    <tableColumn id="6" name="Week 3" totalsRowFunction="sum" totalsRowDxfId="137"/>
    <tableColumn id="7" name="didactic3" totalsRowFunction="sum" totalsRowDxfId="136"/>
    <tableColumn id="8" name="Week 4" totalsRowFunction="sum" totalsRowDxfId="135"/>
    <tableColumn id="9" name="didactic4" totalsRowFunction="sum" totalsRowDxfId="134"/>
    <tableColumn id="10" name="other" totalsRowFunction="sum" totalsRowDxfId="133"/>
    <tableColumn id="11" name="PAL totals" totalsRowFunction="sum" totalsRowDxfId="132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January"/>
    </ext>
  </extLst>
</table>
</file>

<file path=xl/tables/table10.xml><?xml version="1.0" encoding="utf-8"?>
<table xmlns="http://schemas.openxmlformats.org/spreadsheetml/2006/main" id="21" name="October" displayName="October" ref="A107:K115" totalsRowCount="1">
  <autoFilter ref="A107:K114"/>
  <tableColumns count="11">
    <tableColumn id="1" name="June" totalsRowLabel="Total" dataDxfId="46" totalsRowDxfId="10" dataCellStyle="Total"/>
    <tableColumn id="2" name="Week 1" totalsRowFunction="sum" totalsRowDxfId="9"/>
    <tableColumn id="3" name="didactic" totalsRowFunction="sum" totalsRowDxfId="8"/>
    <tableColumn id="4" name="Week 2" totalsRowFunction="sum" totalsRowDxfId="7"/>
    <tableColumn id="5" name="didactic2" totalsRowFunction="sum" totalsRowDxfId="6"/>
    <tableColumn id="6" name="Week 3" totalsRowFunction="sum" totalsRowDxfId="5"/>
    <tableColumn id="7" name="didactic3" totalsRowFunction="sum" totalsRowDxfId="4"/>
    <tableColumn id="8" name="Week 4" totalsRowFunction="sum" totalsRowDxfId="3"/>
    <tableColumn id="9" name="didactic4" totalsRowFunction="sum" totalsRowDxfId="2"/>
    <tableColumn id="10" name="other" totalsRowFunction="sum" totalsRowDxfId="1"/>
    <tableColumn id="11" name="other2" totalsRowFunction="sum" totalsRowDxfId="0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October"/>
    </ext>
  </extLst>
</table>
</file>

<file path=xl/tables/table11.xml><?xml version="1.0" encoding="utf-8"?>
<table xmlns="http://schemas.openxmlformats.org/spreadsheetml/2006/main" id="22" name="November" displayName="November" ref="A118:K126" totalsRowCount="1">
  <autoFilter ref="A118:K125"/>
  <tableColumns count="11">
    <tableColumn id="1" name="July" totalsRowLabel="Total" dataDxfId="45" totalsRowDxfId="44" dataCellStyle="Total"/>
    <tableColumn id="2" name="Week 1" totalsRowFunction="sum" totalsRowDxfId="43"/>
    <tableColumn id="3" name="didactic" totalsRowFunction="sum" totalsRowDxfId="42"/>
    <tableColumn id="4" name="Week 2" totalsRowFunction="sum" totalsRowDxfId="41"/>
    <tableColumn id="5" name="didactic2" totalsRowFunction="sum" totalsRowDxfId="40"/>
    <tableColumn id="6" name="Week 3" totalsRowFunction="sum" totalsRowDxfId="39"/>
    <tableColumn id="7" name="didactic3" totalsRowFunction="sum" totalsRowDxfId="38"/>
    <tableColumn id="8" name="Week 4" totalsRowFunction="sum" totalsRowDxfId="37"/>
    <tableColumn id="9" name="didactic4" totalsRowFunction="sum" totalsRowDxfId="36"/>
    <tableColumn id="10" name="other" totalsRowFunction="sum" totalsRowDxfId="35"/>
    <tableColumn id="11" name="other2" totalsRowFunction="sum" totalsRowDxfId="34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November"/>
    </ext>
  </extLst>
</table>
</file>

<file path=xl/tables/table12.xml><?xml version="1.0" encoding="utf-8"?>
<table xmlns="http://schemas.openxmlformats.org/spreadsheetml/2006/main" id="23" name="December" displayName="December" ref="A129:K137" totalsRowCount="1">
  <autoFilter ref="A129:K136"/>
  <tableColumns count="11">
    <tableColumn id="1" name="August" totalsRowLabel="Total" dataDxfId="33" totalsRowDxfId="32" dataCellStyle="Total"/>
    <tableColumn id="2" name="Week 1" totalsRowFunction="sum" totalsRowDxfId="31"/>
    <tableColumn id="3" name="didactic" totalsRowFunction="sum" totalsRowDxfId="30"/>
    <tableColumn id="4" name="Week 2" totalsRowFunction="sum" totalsRowDxfId="29"/>
    <tableColumn id="5" name="didactic2" totalsRowFunction="sum" totalsRowDxfId="28"/>
    <tableColumn id="6" name="Week 3" totalsRowFunction="sum" totalsRowDxfId="27"/>
    <tableColumn id="7" name="didactic3" totalsRowFunction="sum" totalsRowDxfId="26"/>
    <tableColumn id="8" name="Week 4" totalsRowFunction="sum" totalsRowDxfId="25"/>
    <tableColumn id="9" name="didactic4" totalsRowFunction="sum" totalsRowDxfId="24"/>
    <tableColumn id="10" name="other" totalsRowFunction="sum" totalsRowDxfId="23"/>
    <tableColumn id="11" name="other2" totalsRowFunction="sum" totalsRowDxfId="22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December"/>
    </ext>
  </extLst>
</table>
</file>

<file path=xl/tables/table2.xml><?xml version="1.0" encoding="utf-8"?>
<table xmlns="http://schemas.openxmlformats.org/spreadsheetml/2006/main" id="13" name="February" displayName="February" ref="A16:K24" totalsRowCount="1">
  <autoFilter ref="A16:K23"/>
  <tableColumns count="11">
    <tableColumn id="1" name="October" totalsRowLabel="Total" dataDxfId="131" totalsRowDxfId="130" dataCellStyle="Total"/>
    <tableColumn id="2" name="Week 1" totalsRowFunction="sum" totalsRowDxfId="129"/>
    <tableColumn id="3" name="didactic" totalsRowFunction="sum" totalsRowDxfId="128"/>
    <tableColumn id="4" name="Week 2" totalsRowFunction="sum" totalsRowDxfId="127"/>
    <tableColumn id="5" name="didactic2" totalsRowFunction="sum" totalsRowDxfId="126"/>
    <tableColumn id="6" name="Week 3" totalsRowFunction="sum" totalsRowDxfId="125"/>
    <tableColumn id="7" name="didactic3" totalsRowFunction="sum" totalsRowDxfId="124"/>
    <tableColumn id="8" name="Week 4" totalsRowFunction="sum" totalsRowDxfId="123"/>
    <tableColumn id="9" name="didactic4" totalsRowFunction="sum" totalsRowDxfId="122"/>
    <tableColumn id="10" name="other" totalsRowFunction="sum" totalsRowDxfId="121"/>
    <tableColumn id="11" name="other2" totalsRowFunction="sum" totalsRowDxfId="120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February"/>
    </ext>
  </extLst>
</table>
</file>

<file path=xl/tables/table3.xml><?xml version="1.0" encoding="utf-8"?>
<table xmlns="http://schemas.openxmlformats.org/spreadsheetml/2006/main" id="14" name="March" displayName="March" ref="A27:K35" totalsRowCount="1">
  <autoFilter ref="A27:K34"/>
  <tableColumns count="11">
    <tableColumn id="1" name="November" totalsRowLabel="Total" dataDxfId="119" totalsRowDxfId="118" dataCellStyle="Total"/>
    <tableColumn id="2" name="Week 1" totalsRowFunction="sum" totalsRowDxfId="117"/>
    <tableColumn id="3" name="didactic" totalsRowFunction="sum" totalsRowDxfId="116"/>
    <tableColumn id="4" name="Week 2" totalsRowFunction="sum" totalsRowDxfId="115"/>
    <tableColumn id="5" name="didactic2" totalsRowFunction="sum" totalsRowDxfId="114"/>
    <tableColumn id="6" name="Week 3" totalsRowFunction="sum" totalsRowDxfId="113"/>
    <tableColumn id="7" name="didactic3" totalsRowFunction="sum" totalsRowDxfId="112"/>
    <tableColumn id="8" name="Week 4" totalsRowFunction="sum" totalsRowDxfId="111"/>
    <tableColumn id="9" name="didactic4" totalsRowFunction="sum" totalsRowDxfId="110"/>
    <tableColumn id="10" name="other" totalsRowFunction="sum" totalsRowDxfId="109"/>
    <tableColumn id="11" name="other2" totalsRowFunction="sum" totalsRowDxfId="108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March"/>
    </ext>
  </extLst>
</table>
</file>

<file path=xl/tables/table4.xml><?xml version="1.0" encoding="utf-8"?>
<table xmlns="http://schemas.openxmlformats.org/spreadsheetml/2006/main" id="15" name="April" displayName="April" ref="A39:K47" totalsRowCount="1">
  <autoFilter ref="A39:K46"/>
  <tableColumns count="11">
    <tableColumn id="1" name="December" totalsRowLabel="Total" dataDxfId="107" totalsRowDxfId="106" dataCellStyle="Total"/>
    <tableColumn id="2" name="Week 1" totalsRowFunction="sum" totalsRowDxfId="105"/>
    <tableColumn id="3" name="didactic" totalsRowFunction="sum" totalsRowDxfId="104"/>
    <tableColumn id="4" name="Week 2" totalsRowFunction="sum" totalsRowDxfId="103"/>
    <tableColumn id="5" name="didactic2" totalsRowFunction="sum" totalsRowDxfId="102"/>
    <tableColumn id="6" name="Week 3" totalsRowFunction="sum" totalsRowDxfId="101"/>
    <tableColumn id="7" name="didactic3" totalsRowFunction="sum" totalsRowDxfId="100"/>
    <tableColumn id="8" name="Week 4" totalsRowFunction="sum" totalsRowDxfId="99"/>
    <tableColumn id="9" name="didactic4" totalsRowFunction="sum" totalsRowDxfId="98"/>
    <tableColumn id="10" name="other" totalsRowFunction="sum" totalsRowDxfId="97"/>
    <tableColumn id="11" name="other2" totalsRowFunction="sum" totalsRowDxfId="96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April"/>
    </ext>
  </extLst>
</table>
</file>

<file path=xl/tables/table5.xml><?xml version="1.0" encoding="utf-8"?>
<table xmlns="http://schemas.openxmlformats.org/spreadsheetml/2006/main" id="16" name="May" displayName="May" ref="A50:K58" totalsRowCount="1">
  <autoFilter ref="A50:K57"/>
  <tableColumns count="11">
    <tableColumn id="1" name="January" totalsRowLabel="Total" dataDxfId="95" totalsRowDxfId="94" dataCellStyle="Total"/>
    <tableColumn id="2" name="Week 1" totalsRowFunction="sum" totalsRowDxfId="93"/>
    <tableColumn id="3" name="didactic" totalsRowFunction="sum" totalsRowDxfId="92"/>
    <tableColumn id="4" name="Week 2" totalsRowFunction="sum" totalsRowDxfId="91"/>
    <tableColumn id="5" name="didactic2" totalsRowFunction="sum" totalsRowDxfId="90"/>
    <tableColumn id="6" name="Week 3" totalsRowFunction="sum" totalsRowDxfId="89"/>
    <tableColumn id="7" name="didactic3" totalsRowFunction="sum" totalsRowDxfId="88"/>
    <tableColumn id="8" name="Week 4" totalsRowFunction="sum" totalsRowDxfId="87"/>
    <tableColumn id="9" name="didactic4" totalsRowFunction="sum" totalsRowDxfId="86"/>
    <tableColumn id="10" name="other" totalsRowFunction="sum" totalsRowDxfId="85"/>
    <tableColumn id="11" name="other2" totalsRowFunction="sum" totalsRowDxfId="84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May"/>
    </ext>
  </extLst>
</table>
</file>

<file path=xl/tables/table6.xml><?xml version="1.0" encoding="utf-8"?>
<table xmlns="http://schemas.openxmlformats.org/spreadsheetml/2006/main" id="17" name="June" displayName="June" ref="A61:K69" totalsRowCount="1">
  <autoFilter ref="A61:K68"/>
  <tableColumns count="11">
    <tableColumn id="1" name="February" totalsRowLabel="Total" dataDxfId="83" totalsRowDxfId="82" dataCellStyle="Total"/>
    <tableColumn id="2" name="Week 1" totalsRowFunction="sum" totalsRowDxfId="81"/>
    <tableColumn id="3" name="didactic" totalsRowFunction="sum" totalsRowDxfId="80"/>
    <tableColumn id="4" name="Week 2" totalsRowFunction="sum" totalsRowDxfId="79"/>
    <tableColumn id="5" name="didactic2" totalsRowFunction="sum" totalsRowDxfId="78"/>
    <tableColumn id="6" name="Week 3" totalsRowFunction="sum" totalsRowDxfId="77"/>
    <tableColumn id="7" name="didactic3" totalsRowFunction="sum" totalsRowDxfId="76"/>
    <tableColumn id="8" name="Week 4" totalsRowFunction="sum" totalsRowDxfId="75"/>
    <tableColumn id="9" name="didactic4" totalsRowFunction="sum" totalsRowDxfId="74"/>
    <tableColumn id="10" name="other" totalsRowFunction="sum" totalsRowDxfId="73"/>
    <tableColumn id="11" name="other2" totalsRowFunction="sum" totalsRowDxfId="72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June"/>
    </ext>
  </extLst>
</table>
</file>

<file path=xl/tables/table7.xml><?xml version="1.0" encoding="utf-8"?>
<table xmlns="http://schemas.openxmlformats.org/spreadsheetml/2006/main" id="18" name="July" displayName="July" ref="A73:K81" totalsRowCount="1">
  <autoFilter ref="A73:K80"/>
  <tableColumns count="11">
    <tableColumn id="1" name="March" totalsRowLabel="Total" dataDxfId="71" totalsRowDxfId="70" dataCellStyle="Total"/>
    <tableColumn id="2" name="Week 1" totalsRowFunction="sum" totalsRowDxfId="69"/>
    <tableColumn id="3" name="didactic" totalsRowFunction="sum" totalsRowDxfId="68"/>
    <tableColumn id="4" name="Week 2" totalsRowFunction="sum" totalsRowDxfId="67"/>
    <tableColumn id="5" name="didactic2" totalsRowFunction="sum" totalsRowDxfId="66"/>
    <tableColumn id="6" name="Week 3" totalsRowFunction="sum" totalsRowDxfId="65"/>
    <tableColumn id="7" name="didactic3" totalsRowFunction="sum" totalsRowDxfId="64"/>
    <tableColumn id="8" name="Week 4" totalsRowFunction="sum" totalsRowDxfId="63"/>
    <tableColumn id="9" name="didactic4" totalsRowFunction="sum" totalsRowDxfId="62"/>
    <tableColumn id="10" name="other" totalsRowFunction="sum" totalsRowDxfId="61"/>
    <tableColumn id="11" name="other2" totalsRowFunction="sum" totalsRowDxfId="60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July"/>
    </ext>
  </extLst>
</table>
</file>

<file path=xl/tables/table8.xml><?xml version="1.0" encoding="utf-8"?>
<table xmlns="http://schemas.openxmlformats.org/spreadsheetml/2006/main" id="19" name="August" displayName="August" ref="A84:K92" totalsRowCount="1">
  <autoFilter ref="A84:K91"/>
  <tableColumns count="11">
    <tableColumn id="1" name="April" totalsRowLabel="Total" dataDxfId="59" totalsRowDxfId="58" dataCellStyle="Total"/>
    <tableColumn id="2" name="Week 1" totalsRowFunction="sum" totalsRowDxfId="57"/>
    <tableColumn id="3" name="didactic" totalsRowFunction="sum" totalsRowDxfId="56"/>
    <tableColumn id="4" name="Week 2" totalsRowFunction="sum" totalsRowDxfId="55"/>
    <tableColumn id="5" name="didactic2" totalsRowFunction="sum" totalsRowDxfId="54"/>
    <tableColumn id="6" name="Week 3" totalsRowFunction="sum" totalsRowDxfId="53"/>
    <tableColumn id="7" name="didactic3" totalsRowFunction="sum" totalsRowDxfId="52"/>
    <tableColumn id="8" name="Week 4" totalsRowFunction="sum" totalsRowDxfId="51"/>
    <tableColumn id="9" name="didactic4" totalsRowFunction="sum" totalsRowDxfId="50"/>
    <tableColumn id="10" name="other" totalsRowFunction="sum" totalsRowDxfId="49"/>
    <tableColumn id="11" name="other2" totalsRowFunction="sum" totalsRowDxfId="48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August"/>
    </ext>
  </extLst>
</table>
</file>

<file path=xl/tables/table9.xml><?xml version="1.0" encoding="utf-8"?>
<table xmlns="http://schemas.openxmlformats.org/spreadsheetml/2006/main" id="20" name="September" displayName="September" ref="A95:K103" totalsRowCount="1">
  <autoFilter ref="A95:K102"/>
  <tableColumns count="11">
    <tableColumn id="1" name="May" totalsRowLabel="Total" dataDxfId="47" totalsRowDxfId="21" dataCellStyle="Total"/>
    <tableColumn id="2" name="Week 1" totalsRowFunction="sum" totalsRowDxfId="20"/>
    <tableColumn id="3" name="didactic" totalsRowFunction="sum" totalsRowDxfId="19"/>
    <tableColumn id="4" name="Week 2" totalsRowFunction="sum" totalsRowDxfId="18"/>
    <tableColumn id="5" name="didactic2" totalsRowFunction="sum" totalsRowDxfId="17"/>
    <tableColumn id="6" name="Week 3" totalsRowFunction="sum" totalsRowDxfId="16"/>
    <tableColumn id="7" name="didactic3" totalsRowFunction="sum" totalsRowDxfId="15"/>
    <tableColumn id="8" name="Week 4" totalsRowFunction="sum" totalsRowDxfId="14"/>
    <tableColumn id="9" name="didactic4" totalsRowFunction="sum" totalsRowDxfId="13"/>
    <tableColumn id="10" name="other" totalsRowFunction="sum" totalsRowDxfId="12"/>
    <tableColumn id="11" name="other2" totalsRowFunction="sum" totalsRowDxfId="11"/>
  </tableColumns>
  <tableStyleInfo name="Employee Timecard" showFirstColumn="1" showLastColumn="0" showRowStripes="1" showColumnStripes="1"/>
  <extLst>
    <ext xmlns:x14="http://schemas.microsoft.com/office/spreadsheetml/2009/9/main" uri="{504A1905-F514-4f6f-8877-14C23A59335A}">
      <x14:table altTextSummary="A table to track the regular and overtime hours worked for an employee for the month of Septemb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fitToPage="1"/>
  </sheetPr>
  <dimension ref="A1:K138"/>
  <sheetViews>
    <sheetView showGridLines="0" tabSelected="1" zoomScaleNormal="100" workbookViewId="0">
      <selection activeCell="B110" sqref="B110"/>
    </sheetView>
  </sheetViews>
  <sheetFormatPr defaultColWidth="9" defaultRowHeight="14.25" customHeight="1" x14ac:dyDescent="0.2"/>
  <cols>
    <col min="1" max="1" width="28.7109375" customWidth="1"/>
    <col min="2" max="4" width="12.7109375" customWidth="1"/>
    <col min="5" max="5" width="13.42578125" customWidth="1"/>
    <col min="6" max="6" width="12.7109375" customWidth="1"/>
    <col min="7" max="7" width="13.28515625" customWidth="1"/>
    <col min="8" max="8" width="12.7109375" customWidth="1"/>
    <col min="9" max="9" width="13.5703125" customWidth="1"/>
    <col min="10" max="10" width="12.7109375" customWidth="1"/>
    <col min="11" max="11" width="14" customWidth="1"/>
    <col min="12" max="12" width="11.7109375" customWidth="1"/>
  </cols>
  <sheetData>
    <row r="1" spans="1:11" ht="24.75" customHeight="1" x14ac:dyDescent="0.35">
      <c r="A1" s="5" t="s">
        <v>37</v>
      </c>
      <c r="B1" s="17" t="s">
        <v>39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30" customHeight="1" x14ac:dyDescent="0.2">
      <c r="A2" s="3" t="s">
        <v>60</v>
      </c>
      <c r="B2" s="18"/>
      <c r="C2" s="18"/>
      <c r="D2" s="3"/>
      <c r="E2" s="15"/>
      <c r="F2" s="15"/>
      <c r="G2" s="16" t="s">
        <v>23</v>
      </c>
      <c r="H2" s="16"/>
      <c r="I2" s="4">
        <f>SUM(TotalRegularHrs,TotalOvertimeHrs)</f>
        <v>975.5</v>
      </c>
      <c r="J2" s="11"/>
      <c r="K2" s="3"/>
    </row>
    <row r="3" spans="1:11" ht="30" customHeight="1" x14ac:dyDescent="0.2">
      <c r="A3" s="3" t="s">
        <v>38</v>
      </c>
      <c r="B3" s="18"/>
      <c r="C3" s="18"/>
      <c r="D3" s="3"/>
      <c r="E3" s="15"/>
      <c r="F3" s="15"/>
      <c r="G3" s="12" t="s">
        <v>61</v>
      </c>
      <c r="H3" s="4">
        <f>SUM(JanHrs, FebHrs, MarHrs, AprHrs, MayHrs, JuneHrs, JulyHrs, AugHrs, SeptHrs, OctHrs, NovHrs, DecHrs)</f>
        <v>936</v>
      </c>
      <c r="J3" s="12" t="s">
        <v>42</v>
      </c>
      <c r="K3" s="4">
        <f>SUM(JanOvertime, FebOvertime, MarOverTime, AprOvertime, MayOvertime, JuneOvertime, JulyOvertime, AugOvertime, SeptOvertime, OctOvertime, NovOvertime, DecOvertime)</f>
        <v>39.5</v>
      </c>
    </row>
    <row r="4" spans="1:11" ht="14.25" customHeight="1" thickBo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4.25" customHeight="1" x14ac:dyDescent="0.2">
      <c r="A5" s="6" t="s">
        <v>11</v>
      </c>
      <c r="B5" s="6" t="s">
        <v>1</v>
      </c>
      <c r="C5" s="6" t="s">
        <v>43</v>
      </c>
      <c r="D5" s="6" t="s">
        <v>2</v>
      </c>
      <c r="E5" s="6" t="s">
        <v>44</v>
      </c>
      <c r="F5" s="6" t="s">
        <v>22</v>
      </c>
      <c r="G5" s="6" t="s">
        <v>45</v>
      </c>
      <c r="H5" s="6" t="s">
        <v>3</v>
      </c>
      <c r="I5" s="6" t="s">
        <v>46</v>
      </c>
      <c r="J5" s="6" t="s">
        <v>40</v>
      </c>
      <c r="K5" s="6" t="s">
        <v>58</v>
      </c>
    </row>
    <row r="6" spans="1:11" ht="14.25" customHeight="1" x14ac:dyDescent="0.2">
      <c r="A6" s="6" t="s">
        <v>4</v>
      </c>
      <c r="B6" s="7"/>
      <c r="C6" s="7"/>
      <c r="D6" s="7">
        <v>8</v>
      </c>
      <c r="E6" s="7"/>
      <c r="F6" s="7">
        <v>8</v>
      </c>
      <c r="G6" s="7"/>
      <c r="H6" s="7">
        <v>8</v>
      </c>
      <c r="I6" s="7"/>
      <c r="J6" s="7"/>
      <c r="K6" s="7"/>
    </row>
    <row r="7" spans="1:11" ht="14.25" customHeight="1" x14ac:dyDescent="0.2">
      <c r="A7" s="6" t="s">
        <v>5</v>
      </c>
      <c r="B7" s="7"/>
      <c r="C7" s="7">
        <v>7</v>
      </c>
      <c r="D7" s="7">
        <v>8</v>
      </c>
      <c r="E7" s="7"/>
      <c r="F7" s="7">
        <v>8</v>
      </c>
      <c r="G7" s="7"/>
      <c r="H7" s="7">
        <v>8</v>
      </c>
      <c r="I7" s="7"/>
      <c r="J7" s="7"/>
      <c r="K7" s="7"/>
    </row>
    <row r="8" spans="1:11" ht="14.25" customHeight="1" x14ac:dyDescent="0.2">
      <c r="A8" s="6" t="s">
        <v>6</v>
      </c>
      <c r="B8" s="7"/>
      <c r="C8" s="7">
        <v>7</v>
      </c>
      <c r="D8" s="7">
        <v>8</v>
      </c>
      <c r="E8" s="7"/>
      <c r="F8" s="7">
        <v>8</v>
      </c>
      <c r="G8" s="7"/>
      <c r="H8" s="7">
        <v>8</v>
      </c>
      <c r="I8" s="7"/>
      <c r="J8" s="7"/>
      <c r="K8" s="7"/>
    </row>
    <row r="9" spans="1:11" ht="14.25" customHeight="1" x14ac:dyDescent="0.2">
      <c r="A9" s="6" t="s">
        <v>7</v>
      </c>
      <c r="B9" s="7">
        <v>8</v>
      </c>
      <c r="C9" s="7"/>
      <c r="D9" s="7">
        <v>8</v>
      </c>
      <c r="E9" s="7"/>
      <c r="F9" s="7">
        <v>8</v>
      </c>
      <c r="G9" s="7"/>
      <c r="H9" s="7">
        <v>8</v>
      </c>
      <c r="I9" s="7"/>
      <c r="J9" s="7">
        <v>2</v>
      </c>
      <c r="K9" s="7"/>
    </row>
    <row r="10" spans="1:11" ht="14.25" customHeight="1" x14ac:dyDescent="0.2">
      <c r="A10" s="6" t="s">
        <v>8</v>
      </c>
      <c r="B10" s="7">
        <v>8</v>
      </c>
      <c r="C10" s="7"/>
      <c r="D10" s="7">
        <v>8</v>
      </c>
      <c r="E10" s="7"/>
      <c r="F10" s="7">
        <v>8</v>
      </c>
      <c r="G10" s="7"/>
      <c r="H10" s="7">
        <v>8</v>
      </c>
      <c r="I10" s="7"/>
      <c r="J10" s="7"/>
      <c r="K10" s="7"/>
    </row>
    <row r="11" spans="1:11" ht="14.25" customHeight="1" x14ac:dyDescent="0.2">
      <c r="A11" s="6" t="s">
        <v>9</v>
      </c>
      <c r="B11" s="7"/>
      <c r="C11" s="7"/>
      <c r="D11" s="7">
        <v>4</v>
      </c>
      <c r="E11" s="7"/>
      <c r="F11" s="7"/>
      <c r="G11" s="7"/>
      <c r="H11" s="7"/>
      <c r="I11" s="7"/>
      <c r="J11" s="7"/>
      <c r="K11" s="7"/>
    </row>
    <row r="12" spans="1:11" ht="14.25" customHeight="1" x14ac:dyDescent="0.2">
      <c r="A12" s="6" t="s">
        <v>10</v>
      </c>
      <c r="B12" s="7">
        <v>8</v>
      </c>
      <c r="C12" s="7"/>
      <c r="D12" s="7"/>
      <c r="E12" s="7"/>
      <c r="F12" s="7"/>
      <c r="G12" s="7"/>
      <c r="H12" s="7"/>
      <c r="I12" s="7"/>
      <c r="J12" s="7"/>
      <c r="K12" s="7">
        <v>354</v>
      </c>
    </row>
    <row r="13" spans="1:11" ht="14.25" customHeight="1" x14ac:dyDescent="0.2">
      <c r="A13" s="10" t="s">
        <v>24</v>
      </c>
      <c r="B13" s="7" t="s">
        <v>63</v>
      </c>
      <c r="C13" s="7" t="s">
        <v>62</v>
      </c>
      <c r="D13" s="7">
        <f>SUBTOTAL(109,January[Week 2])</f>
        <v>44</v>
      </c>
      <c r="E13" s="7">
        <f>SUBTOTAL(109,January[didactic2])</f>
        <v>0</v>
      </c>
      <c r="F13" s="7">
        <f>SUBTOTAL(109,January[Week 3])</f>
        <v>40</v>
      </c>
      <c r="G13" s="7">
        <f>SUBTOTAL(109,January[didactic3])</f>
        <v>0</v>
      </c>
      <c r="H13" s="7">
        <f>SUBTOTAL(109,January[Week 4])</f>
        <v>40</v>
      </c>
      <c r="I13" s="7">
        <f>SUBTOTAL(109,January[didactic4])</f>
        <v>0</v>
      </c>
      <c r="J13" s="7">
        <f>SUBTOTAL(109,January[other])</f>
        <v>2</v>
      </c>
      <c r="K13" s="7">
        <f>SUBTOTAL(109,January[PAL totals])</f>
        <v>354</v>
      </c>
    </row>
    <row r="14" spans="1:11" ht="14.25" customHeight="1" x14ac:dyDescent="0.2">
      <c r="A14" s="13" t="s">
        <v>33</v>
      </c>
      <c r="B14" s="13"/>
      <c r="C14" s="8">
        <v>149</v>
      </c>
      <c r="D14" s="13" t="s">
        <v>47</v>
      </c>
      <c r="E14" s="13"/>
      <c r="F14" s="2">
        <v>14</v>
      </c>
    </row>
    <row r="16" spans="1:11" s="1" customFormat="1" ht="14.25" customHeight="1" x14ac:dyDescent="0.2">
      <c r="A16" s="6" t="s">
        <v>12</v>
      </c>
      <c r="B16" s="6" t="s">
        <v>1</v>
      </c>
      <c r="C16" s="6" t="s">
        <v>43</v>
      </c>
      <c r="D16" s="6" t="s">
        <v>2</v>
      </c>
      <c r="E16" s="6" t="s">
        <v>44</v>
      </c>
      <c r="F16" s="6" t="s">
        <v>22</v>
      </c>
      <c r="G16" s="6" t="s">
        <v>45</v>
      </c>
      <c r="H16" s="6" t="s">
        <v>3</v>
      </c>
      <c r="I16" s="6" t="s">
        <v>46</v>
      </c>
      <c r="J16" s="6" t="s">
        <v>40</v>
      </c>
      <c r="K16" s="6" t="s">
        <v>41</v>
      </c>
    </row>
    <row r="17" spans="1:11" s="1" customFormat="1" ht="14.25" customHeight="1" x14ac:dyDescent="0.2">
      <c r="A17" s="6" t="s">
        <v>4</v>
      </c>
      <c r="B17" s="7">
        <v>8</v>
      </c>
      <c r="C17" s="7"/>
      <c r="D17" s="7">
        <v>8</v>
      </c>
      <c r="E17" s="7"/>
      <c r="F17" s="7">
        <v>8</v>
      </c>
      <c r="G17" s="7"/>
      <c r="H17" s="7">
        <v>8</v>
      </c>
      <c r="I17" s="7"/>
      <c r="J17" s="7"/>
      <c r="K17" s="7"/>
    </row>
    <row r="18" spans="1:11" s="1" customFormat="1" ht="14.25" customHeight="1" x14ac:dyDescent="0.2">
      <c r="A18" s="6" t="s">
        <v>5</v>
      </c>
      <c r="B18" s="7">
        <v>4</v>
      </c>
      <c r="C18" s="7"/>
      <c r="D18" s="7">
        <v>8</v>
      </c>
      <c r="E18" s="7"/>
      <c r="F18" s="7">
        <v>8</v>
      </c>
      <c r="G18" s="7"/>
      <c r="H18" s="7">
        <v>8</v>
      </c>
      <c r="I18" s="7"/>
      <c r="J18" s="7"/>
      <c r="K18" s="7"/>
    </row>
    <row r="19" spans="1:11" s="1" customFormat="1" ht="14.25" customHeight="1" x14ac:dyDescent="0.2">
      <c r="A19" s="6" t="s">
        <v>6</v>
      </c>
      <c r="B19" s="7"/>
      <c r="C19" s="7"/>
      <c r="D19" s="7">
        <v>8</v>
      </c>
      <c r="E19" s="7"/>
      <c r="F19" s="7">
        <v>8</v>
      </c>
      <c r="G19" s="7"/>
      <c r="H19" s="7">
        <v>8</v>
      </c>
      <c r="I19" s="7"/>
      <c r="J19" s="7"/>
      <c r="K19" s="7"/>
    </row>
    <row r="20" spans="1:11" s="1" customFormat="1" ht="14.25" customHeight="1" x14ac:dyDescent="0.2">
      <c r="A20" s="6" t="s">
        <v>7</v>
      </c>
      <c r="B20" s="7"/>
      <c r="C20" s="7"/>
      <c r="D20" s="7">
        <v>8</v>
      </c>
      <c r="E20" s="7"/>
      <c r="F20" s="7">
        <v>8</v>
      </c>
      <c r="G20" s="7"/>
      <c r="H20" s="7"/>
      <c r="I20" s="7"/>
      <c r="J20" s="7"/>
      <c r="K20" s="7"/>
    </row>
    <row r="21" spans="1:11" s="1" customFormat="1" ht="14.25" customHeight="1" x14ac:dyDescent="0.2">
      <c r="A21" s="6" t="s">
        <v>8</v>
      </c>
      <c r="B21" s="7"/>
      <c r="C21" s="7"/>
      <c r="D21" s="7">
        <v>8</v>
      </c>
      <c r="E21" s="7"/>
      <c r="F21" s="7">
        <v>8</v>
      </c>
      <c r="G21" s="7"/>
      <c r="H21" s="7"/>
      <c r="I21" s="7"/>
      <c r="J21" s="7"/>
      <c r="K21" s="7"/>
    </row>
    <row r="22" spans="1:11" s="1" customFormat="1" ht="14.25" customHeight="1" x14ac:dyDescent="0.2">
      <c r="A22" s="6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s="1" customFormat="1" ht="14.25" customHeight="1" x14ac:dyDescent="0.2">
      <c r="A23" s="6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1" customFormat="1" ht="14.25" customHeight="1" x14ac:dyDescent="0.2">
      <c r="A24" s="9" t="s">
        <v>24</v>
      </c>
      <c r="B24" s="7">
        <f>SUBTOTAL(109,February[Week 1])</f>
        <v>12</v>
      </c>
      <c r="C24" s="7">
        <f>SUBTOTAL(109,February[didactic])</f>
        <v>0</v>
      </c>
      <c r="D24" s="7">
        <f>SUBTOTAL(109,February[Week 2])</f>
        <v>40</v>
      </c>
      <c r="E24" s="7">
        <f>SUBTOTAL(109,February[didactic2])</f>
        <v>0</v>
      </c>
      <c r="F24" s="7">
        <f>SUBTOTAL(109,February[Week 3])</f>
        <v>40</v>
      </c>
      <c r="G24" s="7">
        <f>SUBTOTAL(109,February[didactic3])</f>
        <v>0</v>
      </c>
      <c r="H24" s="7">
        <f>SUBTOTAL(109,February[Week 4])</f>
        <v>24</v>
      </c>
      <c r="I24" s="7">
        <f>SUBTOTAL(109,February[didactic4])</f>
        <v>0</v>
      </c>
      <c r="J24" s="7">
        <f>SUBTOTAL(109,February[other])</f>
        <v>0</v>
      </c>
      <c r="K24" s="7">
        <f>SUBTOTAL(109,February[other2])</f>
        <v>0</v>
      </c>
    </row>
    <row r="25" spans="1:11" s="1" customFormat="1" ht="14.25" customHeight="1" x14ac:dyDescent="0.2">
      <c r="A25" s="13" t="s">
        <v>34</v>
      </c>
      <c r="B25" s="13"/>
      <c r="C25" s="8">
        <f>SUM(B24,D24,F24,H24,J24)</f>
        <v>116</v>
      </c>
      <c r="D25" s="13" t="s">
        <v>48</v>
      </c>
      <c r="E25" s="13"/>
      <c r="F25" s="2">
        <f>SUM(C24,E24,G24,I24,K24)</f>
        <v>0</v>
      </c>
    </row>
    <row r="26" spans="1:11" s="1" customFormat="1" ht="14.25" customHeight="1" x14ac:dyDescent="0.2"/>
    <row r="27" spans="1:11" s="1" customFormat="1" ht="14.25" customHeight="1" x14ac:dyDescent="0.2">
      <c r="A27" s="6" t="s">
        <v>13</v>
      </c>
      <c r="B27" s="6" t="s">
        <v>1</v>
      </c>
      <c r="C27" s="6" t="s">
        <v>43</v>
      </c>
      <c r="D27" s="6" t="s">
        <v>2</v>
      </c>
      <c r="E27" s="6" t="s">
        <v>44</v>
      </c>
      <c r="F27" s="6" t="s">
        <v>22</v>
      </c>
      <c r="G27" s="6" t="s">
        <v>45</v>
      </c>
      <c r="H27" s="6" t="s">
        <v>3</v>
      </c>
      <c r="I27" s="6" t="s">
        <v>46</v>
      </c>
      <c r="J27" s="6" t="s">
        <v>40</v>
      </c>
      <c r="K27" s="6" t="s">
        <v>41</v>
      </c>
    </row>
    <row r="28" spans="1:11" s="1" customFormat="1" ht="14.25" customHeight="1" x14ac:dyDescent="0.2">
      <c r="A28" s="6" t="s">
        <v>4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s="1" customFormat="1" ht="14.25" customHeight="1" x14ac:dyDescent="0.2">
      <c r="A29" s="6" t="s">
        <v>5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s="1" customFormat="1" ht="14.25" customHeight="1" x14ac:dyDescent="0.2">
      <c r="A30" s="6" t="s">
        <v>6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1" customFormat="1" ht="14.25" customHeight="1" x14ac:dyDescent="0.2">
      <c r="A31" s="6" t="s">
        <v>7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1" customFormat="1" ht="14.25" customHeight="1" x14ac:dyDescent="0.2">
      <c r="A32" s="6" t="s">
        <v>8</v>
      </c>
      <c r="B32" s="7"/>
      <c r="C32" s="7">
        <v>3</v>
      </c>
      <c r="D32" s="7"/>
      <c r="E32" s="7"/>
      <c r="F32" s="7"/>
      <c r="G32" s="7"/>
      <c r="H32" s="7"/>
      <c r="I32" s="7"/>
      <c r="J32" s="7"/>
      <c r="K32" s="7"/>
    </row>
    <row r="33" spans="1:11" s="1" customFormat="1" ht="14.25" customHeight="1" x14ac:dyDescent="0.2">
      <c r="A33" s="6" t="s">
        <v>9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s="1" customFormat="1" ht="14.25" customHeight="1" x14ac:dyDescent="0.2">
      <c r="A34" s="6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1" customFormat="1" ht="14.25" customHeight="1" x14ac:dyDescent="0.2">
      <c r="A35" s="9" t="s">
        <v>24</v>
      </c>
      <c r="B35" s="7">
        <f>SUBTOTAL(109,March[Week 1])</f>
        <v>0</v>
      </c>
      <c r="C35" s="7">
        <f>SUBTOTAL(109,March[didactic])</f>
        <v>3</v>
      </c>
      <c r="D35" s="7">
        <f>SUBTOTAL(109,March[Week 2])</f>
        <v>0</v>
      </c>
      <c r="E35" s="7">
        <f>SUBTOTAL(109,March[didactic2])</f>
        <v>0</v>
      </c>
      <c r="F35" s="7">
        <f>SUBTOTAL(109,March[Week 3])</f>
        <v>0</v>
      </c>
      <c r="G35" s="7">
        <f>SUBTOTAL(109,March[didactic3])</f>
        <v>0</v>
      </c>
      <c r="H35" s="7">
        <f>SUBTOTAL(109,March[Week 4])</f>
        <v>0</v>
      </c>
      <c r="I35" s="7">
        <f>SUBTOTAL(109,March[didactic4])</f>
        <v>0</v>
      </c>
      <c r="J35" s="7">
        <f>SUBTOTAL(109,March[other])</f>
        <v>0</v>
      </c>
      <c r="K35" s="7">
        <f>SUBTOTAL(109,March[other2])</f>
        <v>0</v>
      </c>
    </row>
    <row r="36" spans="1:11" s="1" customFormat="1" ht="14.25" customHeight="1" x14ac:dyDescent="0.2">
      <c r="A36" s="13" t="s">
        <v>35</v>
      </c>
      <c r="B36" s="13"/>
      <c r="C36" s="8">
        <f>SUM(B35,D35,F35,H35,J35)</f>
        <v>0</v>
      </c>
      <c r="D36" s="13" t="s">
        <v>49</v>
      </c>
      <c r="E36" s="13"/>
      <c r="F36" s="2">
        <f>SUM(C35,E35,G35,I35,K35)</f>
        <v>3</v>
      </c>
    </row>
    <row r="37" spans="1:11" s="1" customFormat="1" ht="14.25" customHeight="1" x14ac:dyDescent="0.2"/>
    <row r="38" spans="1:11" ht="14.25" customHeight="1" thickBo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" customFormat="1" ht="14.25" customHeight="1" x14ac:dyDescent="0.2">
      <c r="A39" s="6" t="s">
        <v>14</v>
      </c>
      <c r="B39" s="6" t="s">
        <v>1</v>
      </c>
      <c r="C39" s="6" t="s">
        <v>43</v>
      </c>
      <c r="D39" s="6" t="s">
        <v>2</v>
      </c>
      <c r="E39" s="6" t="s">
        <v>44</v>
      </c>
      <c r="F39" s="6" t="s">
        <v>22</v>
      </c>
      <c r="G39" s="6" t="s">
        <v>45</v>
      </c>
      <c r="H39" s="6" t="s">
        <v>3</v>
      </c>
      <c r="I39" s="6" t="s">
        <v>46</v>
      </c>
      <c r="J39" s="6" t="s">
        <v>40</v>
      </c>
      <c r="K39" s="6" t="s">
        <v>41</v>
      </c>
    </row>
    <row r="40" spans="1:11" s="1" customFormat="1" ht="14.25" customHeight="1" x14ac:dyDescent="0.2">
      <c r="A40" s="6" t="s">
        <v>4</v>
      </c>
      <c r="B40" s="7"/>
      <c r="C40" s="7">
        <v>8</v>
      </c>
      <c r="D40" s="7"/>
      <c r="E40" s="7"/>
      <c r="F40" s="7">
        <v>8</v>
      </c>
      <c r="G40" s="7"/>
      <c r="H40" s="7"/>
      <c r="I40" s="7"/>
      <c r="J40" s="7"/>
      <c r="K40" s="7"/>
    </row>
    <row r="41" spans="1:11" s="1" customFormat="1" ht="14.25" customHeight="1" x14ac:dyDescent="0.2">
      <c r="A41" s="6" t="s">
        <v>5</v>
      </c>
      <c r="B41" s="7"/>
      <c r="C41" s="7"/>
      <c r="D41" s="7"/>
      <c r="E41" s="7"/>
      <c r="F41" s="7">
        <v>8</v>
      </c>
      <c r="G41" s="7"/>
      <c r="H41" s="7"/>
      <c r="I41" s="7"/>
      <c r="J41" s="7"/>
      <c r="K41" s="7"/>
    </row>
    <row r="42" spans="1:11" s="1" customFormat="1" ht="14.25" customHeight="1" x14ac:dyDescent="0.2">
      <c r="A42" s="6" t="s">
        <v>6</v>
      </c>
      <c r="B42" s="7"/>
      <c r="C42" s="7"/>
      <c r="D42" s="7"/>
      <c r="E42" s="7"/>
      <c r="F42" s="7">
        <v>8</v>
      </c>
      <c r="G42" s="7"/>
      <c r="H42" s="7"/>
      <c r="I42" s="7"/>
      <c r="J42" s="7"/>
      <c r="K42" s="7"/>
    </row>
    <row r="43" spans="1:11" s="1" customFormat="1" ht="14.25" customHeight="1" x14ac:dyDescent="0.2">
      <c r="A43" s="6" t="s">
        <v>7</v>
      </c>
      <c r="B43" s="7"/>
      <c r="C43" s="7"/>
      <c r="D43" s="7"/>
      <c r="E43" s="7"/>
      <c r="F43" s="7">
        <v>8</v>
      </c>
      <c r="G43" s="7"/>
      <c r="H43" s="7"/>
      <c r="I43" s="7"/>
      <c r="J43" s="7"/>
      <c r="K43" s="7"/>
    </row>
    <row r="44" spans="1:11" s="1" customFormat="1" ht="14.25" customHeight="1" x14ac:dyDescent="0.2">
      <c r="A44" s="6" t="s">
        <v>8</v>
      </c>
      <c r="B44" s="7"/>
      <c r="C44" s="7"/>
      <c r="D44" s="7"/>
      <c r="E44" s="7"/>
      <c r="F44" s="7">
        <v>8</v>
      </c>
      <c r="G44" s="7"/>
      <c r="H44" s="7"/>
      <c r="I44" s="7"/>
      <c r="J44" s="7"/>
      <c r="K44" s="7"/>
    </row>
    <row r="45" spans="1:11" s="1" customFormat="1" ht="14.25" customHeight="1" x14ac:dyDescent="0.2">
      <c r="A45" s="6" t="s">
        <v>9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1" customFormat="1" ht="14.25" customHeight="1" x14ac:dyDescent="0.2">
      <c r="A46" s="6" t="s">
        <v>10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s="1" customFormat="1" ht="14.25" customHeight="1" x14ac:dyDescent="0.2">
      <c r="A47" s="9" t="s">
        <v>24</v>
      </c>
      <c r="B47" s="7">
        <f>SUBTOTAL(109,April[Week 1])</f>
        <v>0</v>
      </c>
      <c r="C47" s="7">
        <f>SUBTOTAL(109,April[didactic])</f>
        <v>8</v>
      </c>
      <c r="D47" s="7">
        <f>SUBTOTAL(109,April[Week 2])</f>
        <v>0</v>
      </c>
      <c r="E47" s="7">
        <f>SUBTOTAL(109,April[didactic2])</f>
        <v>0</v>
      </c>
      <c r="F47" s="7">
        <f>SUBTOTAL(109,April[Week 3])</f>
        <v>40</v>
      </c>
      <c r="G47" s="7">
        <f>SUBTOTAL(109,April[didactic3])</f>
        <v>0</v>
      </c>
      <c r="H47" s="7">
        <f>SUBTOTAL(109,April[Week 4])</f>
        <v>0</v>
      </c>
      <c r="I47" s="7">
        <f>SUBTOTAL(109,April[didactic4])</f>
        <v>0</v>
      </c>
      <c r="J47" s="7">
        <f>SUBTOTAL(109,April[other])</f>
        <v>0</v>
      </c>
      <c r="K47" s="7">
        <f>SUBTOTAL(109,April[other2])</f>
        <v>0</v>
      </c>
    </row>
    <row r="48" spans="1:11" s="1" customFormat="1" ht="14.25" customHeight="1" x14ac:dyDescent="0.2">
      <c r="A48" s="13" t="s">
        <v>36</v>
      </c>
      <c r="B48" s="13"/>
      <c r="C48" s="8">
        <f>SUM(B47,D47,F47,H47,J47)</f>
        <v>40</v>
      </c>
      <c r="D48" s="13" t="s">
        <v>50</v>
      </c>
      <c r="E48" s="13"/>
      <c r="F48" s="2">
        <f>SUM(C47,E47,G47,I47,K47)</f>
        <v>8</v>
      </c>
    </row>
    <row r="50" spans="1:11" s="1" customFormat="1" ht="14.25" customHeight="1" x14ac:dyDescent="0.2">
      <c r="A50" s="6" t="s">
        <v>15</v>
      </c>
      <c r="B50" s="6" t="s">
        <v>1</v>
      </c>
      <c r="C50" s="6" t="s">
        <v>43</v>
      </c>
      <c r="D50" s="6" t="s">
        <v>2</v>
      </c>
      <c r="E50" s="6" t="s">
        <v>44</v>
      </c>
      <c r="F50" s="6" t="s">
        <v>22</v>
      </c>
      <c r="G50" s="6" t="s">
        <v>45</v>
      </c>
      <c r="H50" s="6" t="s">
        <v>3</v>
      </c>
      <c r="I50" s="6" t="s">
        <v>46</v>
      </c>
      <c r="J50" s="6" t="s">
        <v>40</v>
      </c>
      <c r="K50" s="6" t="s">
        <v>41</v>
      </c>
    </row>
    <row r="51" spans="1:11" s="1" customFormat="1" ht="14.25" customHeight="1" x14ac:dyDescent="0.2">
      <c r="A51" s="6" t="s">
        <v>4</v>
      </c>
      <c r="B51" s="7"/>
      <c r="C51" s="7"/>
      <c r="D51" s="7">
        <v>8</v>
      </c>
      <c r="E51" s="7"/>
      <c r="F51" s="7">
        <v>8</v>
      </c>
      <c r="G51" s="7"/>
      <c r="H51" s="7">
        <v>8</v>
      </c>
      <c r="I51" s="7"/>
      <c r="J51" s="7"/>
      <c r="K51" s="7"/>
    </row>
    <row r="52" spans="1:11" s="1" customFormat="1" ht="14.25" customHeight="1" x14ac:dyDescent="0.2">
      <c r="A52" s="6" t="s">
        <v>5</v>
      </c>
      <c r="B52" s="7"/>
      <c r="C52" s="7"/>
      <c r="D52" s="7">
        <v>8</v>
      </c>
      <c r="E52" s="7"/>
      <c r="F52" s="7">
        <v>8</v>
      </c>
      <c r="G52" s="7"/>
      <c r="H52" s="7">
        <v>8</v>
      </c>
      <c r="I52" s="7"/>
      <c r="J52" s="7"/>
      <c r="K52" s="7"/>
    </row>
    <row r="53" spans="1:11" s="1" customFormat="1" ht="14.25" customHeight="1" x14ac:dyDescent="0.2">
      <c r="A53" s="6" t="s">
        <v>6</v>
      </c>
      <c r="B53" s="7"/>
      <c r="C53" s="7"/>
      <c r="D53" s="7">
        <v>8</v>
      </c>
      <c r="E53" s="7"/>
      <c r="F53" s="7">
        <v>8</v>
      </c>
      <c r="G53" s="7"/>
      <c r="H53" s="7">
        <v>8</v>
      </c>
      <c r="I53" s="7"/>
      <c r="J53" s="7"/>
      <c r="K53" s="7"/>
    </row>
    <row r="54" spans="1:11" s="1" customFormat="1" ht="14.25" customHeight="1" x14ac:dyDescent="0.2">
      <c r="A54" s="6" t="s">
        <v>7</v>
      </c>
      <c r="B54" s="7"/>
      <c r="C54" s="7"/>
      <c r="D54" s="7">
        <v>8</v>
      </c>
      <c r="E54" s="7"/>
      <c r="F54" s="7">
        <v>8</v>
      </c>
      <c r="G54" s="7"/>
      <c r="H54" s="7">
        <v>8</v>
      </c>
      <c r="I54" s="7"/>
      <c r="J54" s="7"/>
      <c r="K54" s="7"/>
    </row>
    <row r="55" spans="1:11" s="1" customFormat="1" ht="14.25" customHeight="1" x14ac:dyDescent="0.2">
      <c r="A55" s="6" t="s">
        <v>8</v>
      </c>
      <c r="B55" s="7"/>
      <c r="C55" s="7"/>
      <c r="D55" s="7">
        <v>8</v>
      </c>
      <c r="E55" s="7"/>
      <c r="F55" s="7">
        <v>8</v>
      </c>
      <c r="G55" s="7"/>
      <c r="H55" s="7">
        <v>8</v>
      </c>
      <c r="I55" s="7"/>
      <c r="J55" s="7"/>
      <c r="K55" s="7"/>
    </row>
    <row r="56" spans="1:11" s="1" customFormat="1" ht="14.25" customHeight="1" x14ac:dyDescent="0.2">
      <c r="A56" s="6" t="s">
        <v>9</v>
      </c>
      <c r="B56" s="7"/>
      <c r="C56" s="7"/>
      <c r="D56" s="7"/>
      <c r="E56" s="7"/>
      <c r="F56" s="7"/>
      <c r="G56" s="7"/>
      <c r="H56" s="7"/>
      <c r="I56" s="7"/>
      <c r="J56" s="7">
        <v>3</v>
      </c>
      <c r="K56" s="7"/>
    </row>
    <row r="57" spans="1:11" s="1" customFormat="1" ht="14.25" customHeight="1" x14ac:dyDescent="0.2">
      <c r="A57" s="6" t="s">
        <v>10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1" customFormat="1" ht="14.25" customHeight="1" x14ac:dyDescent="0.2">
      <c r="A58" s="9" t="s">
        <v>24</v>
      </c>
      <c r="B58" s="7">
        <f>SUBTOTAL(109,May[Week 1])</f>
        <v>0</v>
      </c>
      <c r="C58" s="7">
        <f>SUBTOTAL(109,May[didactic])</f>
        <v>0</v>
      </c>
      <c r="D58" s="7">
        <f>SUBTOTAL(109,May[Week 2])</f>
        <v>40</v>
      </c>
      <c r="E58" s="7">
        <f>SUBTOTAL(109,May[didactic2])</f>
        <v>0</v>
      </c>
      <c r="F58" s="7">
        <f>SUBTOTAL(109,May[Week 3])</f>
        <v>40</v>
      </c>
      <c r="G58" s="7">
        <f>SUBTOTAL(109,May[didactic3])</f>
        <v>0</v>
      </c>
      <c r="H58" s="7">
        <f>SUBTOTAL(109,May[Week 4])</f>
        <v>40</v>
      </c>
      <c r="I58" s="7">
        <f>SUBTOTAL(109,May[didactic4])</f>
        <v>0</v>
      </c>
      <c r="J58" s="7">
        <f>SUBTOTAL(109,May[other])</f>
        <v>3</v>
      </c>
      <c r="K58" s="7">
        <f>SUBTOTAL(109,May[other2])</f>
        <v>0</v>
      </c>
    </row>
    <row r="59" spans="1:11" s="1" customFormat="1" ht="14.25" customHeight="1" x14ac:dyDescent="0.2">
      <c r="A59" s="13" t="s">
        <v>25</v>
      </c>
      <c r="B59" s="13"/>
      <c r="C59" s="8">
        <f>SUM(B58,D58,F58,H58,J58)</f>
        <v>123</v>
      </c>
      <c r="D59" s="13" t="s">
        <v>51</v>
      </c>
      <c r="E59" s="13"/>
      <c r="F59" s="2">
        <f>SUM(C58,E58,G58,I58,K58)</f>
        <v>0</v>
      </c>
    </row>
    <row r="60" spans="1:11" s="1" customFormat="1" ht="14.25" customHeight="1" x14ac:dyDescent="0.2"/>
    <row r="61" spans="1:11" s="1" customFormat="1" ht="14.25" customHeight="1" x14ac:dyDescent="0.2">
      <c r="A61" s="6" t="s">
        <v>16</v>
      </c>
      <c r="B61" s="6" t="s">
        <v>1</v>
      </c>
      <c r="C61" s="6" t="s">
        <v>43</v>
      </c>
      <c r="D61" s="6" t="s">
        <v>2</v>
      </c>
      <c r="E61" s="6" t="s">
        <v>44</v>
      </c>
      <c r="F61" s="6" t="s">
        <v>22</v>
      </c>
      <c r="G61" s="6" t="s">
        <v>45</v>
      </c>
      <c r="H61" s="6" t="s">
        <v>3</v>
      </c>
      <c r="I61" s="6" t="s">
        <v>46</v>
      </c>
      <c r="J61" s="6" t="s">
        <v>40</v>
      </c>
      <c r="K61" s="6" t="s">
        <v>41</v>
      </c>
    </row>
    <row r="62" spans="1:11" s="1" customFormat="1" ht="14.25" customHeight="1" x14ac:dyDescent="0.2">
      <c r="A62" s="6" t="s">
        <v>4</v>
      </c>
      <c r="B62" s="7">
        <v>8</v>
      </c>
      <c r="C62" s="7"/>
      <c r="D62" s="7">
        <v>8</v>
      </c>
      <c r="E62" s="7"/>
      <c r="F62" s="7">
        <v>8</v>
      </c>
      <c r="G62" s="7"/>
      <c r="H62" s="7">
        <v>8</v>
      </c>
      <c r="I62" s="7"/>
      <c r="J62" s="7"/>
      <c r="K62" s="7"/>
    </row>
    <row r="63" spans="1:11" s="1" customFormat="1" ht="14.25" customHeight="1" x14ac:dyDescent="0.2">
      <c r="A63" s="6" t="s">
        <v>5</v>
      </c>
      <c r="B63" s="7">
        <v>8</v>
      </c>
      <c r="C63" s="7"/>
      <c r="D63" s="7">
        <v>8</v>
      </c>
      <c r="E63" s="7"/>
      <c r="F63" s="7">
        <v>8</v>
      </c>
      <c r="G63" s="7"/>
      <c r="H63" s="7">
        <v>8</v>
      </c>
      <c r="I63" s="7"/>
      <c r="J63" s="7"/>
      <c r="K63" s="7"/>
    </row>
    <row r="64" spans="1:11" s="1" customFormat="1" ht="14.25" customHeight="1" x14ac:dyDescent="0.2">
      <c r="A64" s="6" t="s">
        <v>6</v>
      </c>
      <c r="B64" s="7">
        <v>8</v>
      </c>
      <c r="C64" s="7"/>
      <c r="D64" s="7">
        <v>8</v>
      </c>
      <c r="E64" s="7"/>
      <c r="F64" s="7">
        <v>8</v>
      </c>
      <c r="G64" s="7"/>
      <c r="H64" s="7">
        <v>8</v>
      </c>
      <c r="I64" s="7"/>
      <c r="J64" s="7"/>
      <c r="K64" s="7"/>
    </row>
    <row r="65" spans="1:11" s="1" customFormat="1" ht="14.25" customHeight="1" x14ac:dyDescent="0.2">
      <c r="A65" s="6" t="s">
        <v>7</v>
      </c>
      <c r="B65" s="7">
        <v>8</v>
      </c>
      <c r="C65" s="7"/>
      <c r="D65" s="7">
        <v>8</v>
      </c>
      <c r="E65" s="7"/>
      <c r="F65" s="7">
        <v>8</v>
      </c>
      <c r="G65" s="7"/>
      <c r="H65" s="7">
        <v>8</v>
      </c>
      <c r="I65" s="7"/>
      <c r="J65" s="7"/>
      <c r="K65" s="7">
        <v>1</v>
      </c>
    </row>
    <row r="66" spans="1:11" s="1" customFormat="1" ht="14.25" customHeight="1" x14ac:dyDescent="0.2">
      <c r="A66" s="6" t="s">
        <v>8</v>
      </c>
      <c r="B66" s="7">
        <v>8</v>
      </c>
      <c r="C66" s="7"/>
      <c r="D66" s="7">
        <v>8</v>
      </c>
      <c r="E66" s="7"/>
      <c r="F66" s="7">
        <v>8</v>
      </c>
      <c r="G66" s="7"/>
      <c r="H66" s="7">
        <v>8</v>
      </c>
      <c r="I66" s="7"/>
      <c r="J66" s="7"/>
      <c r="K66" s="7"/>
    </row>
    <row r="67" spans="1:11" s="1" customFormat="1" ht="14.25" customHeight="1" x14ac:dyDescent="0.2">
      <c r="A67" s="6" t="s">
        <v>9</v>
      </c>
      <c r="B67" s="7"/>
      <c r="C67" s="7"/>
      <c r="D67" s="7"/>
      <c r="E67" s="7"/>
      <c r="F67" s="7"/>
      <c r="G67" s="7">
        <v>1.5</v>
      </c>
      <c r="H67" s="7"/>
      <c r="I67" s="7"/>
      <c r="J67" s="7"/>
      <c r="K67" s="7"/>
    </row>
    <row r="68" spans="1:11" s="1" customFormat="1" ht="14.25" customHeight="1" x14ac:dyDescent="0.2">
      <c r="A68" s="6" t="s">
        <v>10</v>
      </c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1" customFormat="1" ht="14.25" customHeight="1" x14ac:dyDescent="0.2">
      <c r="A69" s="9" t="s">
        <v>24</v>
      </c>
      <c r="B69" s="7">
        <f>SUBTOTAL(109,June[Week 1])</f>
        <v>40</v>
      </c>
      <c r="C69" s="7">
        <f>SUBTOTAL(109,June[didactic])</f>
        <v>0</v>
      </c>
      <c r="D69" s="7">
        <f>SUBTOTAL(109,June[Week 2])</f>
        <v>40</v>
      </c>
      <c r="E69" s="7">
        <f>SUBTOTAL(109,June[didactic2])</f>
        <v>0</v>
      </c>
      <c r="F69" s="7">
        <f>SUBTOTAL(109,June[Week 3])</f>
        <v>40</v>
      </c>
      <c r="G69" s="7">
        <f>SUBTOTAL(109,June[didactic3])</f>
        <v>1.5</v>
      </c>
      <c r="H69" s="7">
        <f>SUBTOTAL(109,June[Week 4])</f>
        <v>40</v>
      </c>
      <c r="I69" s="7">
        <f>SUBTOTAL(109,June[didactic4])</f>
        <v>0</v>
      </c>
      <c r="J69" s="7">
        <f>SUBTOTAL(109,June[other])</f>
        <v>0</v>
      </c>
      <c r="K69" s="7">
        <f>SUBTOTAL(109,June[other2])</f>
        <v>1</v>
      </c>
    </row>
    <row r="70" spans="1:11" s="1" customFormat="1" ht="14.25" customHeight="1" x14ac:dyDescent="0.2">
      <c r="A70" s="13" t="s">
        <v>26</v>
      </c>
      <c r="B70" s="13"/>
      <c r="C70" s="8">
        <f>SUM(B69,D69,F69,H69,J69)</f>
        <v>160</v>
      </c>
      <c r="D70" s="13" t="s">
        <v>52</v>
      </c>
      <c r="E70" s="13"/>
      <c r="F70" s="2">
        <f>SUM(C69,E69,G69,I69,K69)</f>
        <v>2.5</v>
      </c>
    </row>
    <row r="71" spans="1:11" s="1" customFormat="1" ht="14.25" customHeight="1" x14ac:dyDescent="0.2"/>
    <row r="72" spans="1:11" s="1" customFormat="1" ht="14.25" customHeight="1" thickBo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s="1" customFormat="1" ht="14.25" customHeight="1" x14ac:dyDescent="0.2">
      <c r="A73" s="6" t="s">
        <v>17</v>
      </c>
      <c r="B73" s="6" t="s">
        <v>1</v>
      </c>
      <c r="C73" s="6" t="s">
        <v>43</v>
      </c>
      <c r="D73" s="6" t="s">
        <v>2</v>
      </c>
      <c r="E73" s="6" t="s">
        <v>44</v>
      </c>
      <c r="F73" s="6" t="s">
        <v>22</v>
      </c>
      <c r="G73" s="6" t="s">
        <v>45</v>
      </c>
      <c r="H73" s="6" t="s">
        <v>3</v>
      </c>
      <c r="I73" s="6" t="s">
        <v>46</v>
      </c>
      <c r="J73" s="6" t="s">
        <v>40</v>
      </c>
      <c r="K73" s="6" t="s">
        <v>41</v>
      </c>
    </row>
    <row r="74" spans="1:11" s="1" customFormat="1" ht="14.25" customHeight="1" x14ac:dyDescent="0.2">
      <c r="A74" s="6" t="s">
        <v>4</v>
      </c>
      <c r="B74" s="7">
        <v>8</v>
      </c>
      <c r="C74" s="7"/>
      <c r="D74" s="7">
        <v>8</v>
      </c>
      <c r="E74" s="7"/>
      <c r="F74" s="7">
        <v>8</v>
      </c>
      <c r="G74" s="7"/>
      <c r="H74" s="7">
        <v>8</v>
      </c>
      <c r="I74" s="7"/>
      <c r="J74" s="7"/>
      <c r="K74" s="7"/>
    </row>
    <row r="75" spans="1:11" s="1" customFormat="1" ht="14.25" customHeight="1" x14ac:dyDescent="0.2">
      <c r="A75" s="6" t="s">
        <v>5</v>
      </c>
      <c r="B75" s="7">
        <v>8</v>
      </c>
      <c r="C75" s="7"/>
      <c r="D75" s="7">
        <v>8</v>
      </c>
      <c r="E75" s="7"/>
      <c r="F75" s="7">
        <v>8</v>
      </c>
      <c r="G75" s="7"/>
      <c r="H75" s="7">
        <v>8</v>
      </c>
      <c r="I75" s="7"/>
      <c r="J75" s="7"/>
      <c r="K75" s="7"/>
    </row>
    <row r="76" spans="1:11" s="1" customFormat="1" ht="14.25" customHeight="1" x14ac:dyDescent="0.2">
      <c r="A76" s="6" t="s">
        <v>6</v>
      </c>
      <c r="B76" s="7">
        <v>8</v>
      </c>
      <c r="C76" s="7"/>
      <c r="D76" s="7">
        <v>8</v>
      </c>
      <c r="E76" s="7"/>
      <c r="F76" s="7">
        <v>8</v>
      </c>
      <c r="G76" s="7"/>
      <c r="H76" s="7">
        <v>8</v>
      </c>
      <c r="I76" s="7"/>
      <c r="J76" s="7"/>
      <c r="K76" s="7"/>
    </row>
    <row r="77" spans="1:11" s="1" customFormat="1" ht="14.25" customHeight="1" x14ac:dyDescent="0.2">
      <c r="A77" s="6" t="s">
        <v>7</v>
      </c>
      <c r="B77" s="7">
        <v>8</v>
      </c>
      <c r="C77" s="7"/>
      <c r="D77" s="7">
        <v>8</v>
      </c>
      <c r="E77" s="7"/>
      <c r="F77" s="7">
        <v>8</v>
      </c>
      <c r="G77" s="7"/>
      <c r="H77" s="7">
        <v>8</v>
      </c>
      <c r="I77" s="7"/>
      <c r="J77" s="7"/>
      <c r="K77" s="7"/>
    </row>
    <row r="78" spans="1:11" s="1" customFormat="1" ht="14.25" customHeight="1" x14ac:dyDescent="0.2">
      <c r="A78" s="6" t="s">
        <v>8</v>
      </c>
      <c r="B78" s="7">
        <v>8</v>
      </c>
      <c r="C78" s="7"/>
      <c r="D78" s="7">
        <v>8</v>
      </c>
      <c r="E78" s="7"/>
      <c r="F78" s="7">
        <v>8</v>
      </c>
      <c r="G78" s="7"/>
      <c r="H78" s="7">
        <v>8</v>
      </c>
      <c r="I78" s="7"/>
      <c r="J78" s="7"/>
      <c r="K78" s="7"/>
    </row>
    <row r="79" spans="1:11" s="1" customFormat="1" ht="14.25" customHeight="1" x14ac:dyDescent="0.2">
      <c r="A79" s="6" t="s">
        <v>9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s="1" customFormat="1" ht="14.25" customHeight="1" x14ac:dyDescent="0.2">
      <c r="A80" s="6" t="s">
        <v>10</v>
      </c>
      <c r="B80" s="7"/>
      <c r="C80" s="7">
        <v>4</v>
      </c>
      <c r="D80" s="7"/>
      <c r="E80" s="7"/>
      <c r="F80" s="7"/>
      <c r="G80" s="7"/>
      <c r="H80" s="7"/>
      <c r="I80" s="7"/>
      <c r="J80" s="7"/>
      <c r="K80" s="7"/>
    </row>
    <row r="81" spans="1:11" s="1" customFormat="1" ht="14.25" customHeight="1" x14ac:dyDescent="0.2">
      <c r="A81" s="9" t="s">
        <v>24</v>
      </c>
      <c r="B81" s="7">
        <f>SUBTOTAL(109,July[Week 1])</f>
        <v>40</v>
      </c>
      <c r="C81" s="7">
        <f>SUBTOTAL(109,July[didactic])</f>
        <v>4</v>
      </c>
      <c r="D81" s="7">
        <f>SUBTOTAL(109,July[Week 2])</f>
        <v>40</v>
      </c>
      <c r="E81" s="7">
        <f>SUBTOTAL(109,July[didactic2])</f>
        <v>0</v>
      </c>
      <c r="F81" s="7">
        <f>SUBTOTAL(109,July[Week 3])</f>
        <v>40</v>
      </c>
      <c r="G81" s="7">
        <f>SUBTOTAL(109,July[didactic3])</f>
        <v>0</v>
      </c>
      <c r="H81" s="7">
        <f>SUBTOTAL(109,July[Week 4])</f>
        <v>40</v>
      </c>
      <c r="I81" s="7">
        <f>SUBTOTAL(109,July[didactic4])</f>
        <v>0</v>
      </c>
      <c r="J81" s="7">
        <f>SUBTOTAL(109,July[other])</f>
        <v>0</v>
      </c>
      <c r="K81" s="7">
        <f>SUBTOTAL(109,July[other2])</f>
        <v>0</v>
      </c>
    </row>
    <row r="82" spans="1:11" s="1" customFormat="1" ht="14.25" customHeight="1" x14ac:dyDescent="0.2">
      <c r="A82" s="13" t="s">
        <v>27</v>
      </c>
      <c r="B82" s="13"/>
      <c r="C82" s="8">
        <f>SUM(B81,D81,F81,H81,J81)</f>
        <v>160</v>
      </c>
      <c r="D82" s="13" t="s">
        <v>53</v>
      </c>
      <c r="E82" s="13"/>
      <c r="F82" s="2">
        <f>SUM(C81,E81,G81,I81,K81)</f>
        <v>4</v>
      </c>
    </row>
    <row r="83" spans="1:11" s="1" customFormat="1" ht="14.25" customHeight="1" x14ac:dyDescent="0.2"/>
    <row r="84" spans="1:11" s="1" customFormat="1" ht="14.25" customHeight="1" x14ac:dyDescent="0.2">
      <c r="A84" s="6" t="s">
        <v>18</v>
      </c>
      <c r="B84" s="6" t="s">
        <v>1</v>
      </c>
      <c r="C84" s="6" t="s">
        <v>43</v>
      </c>
      <c r="D84" s="6" t="s">
        <v>2</v>
      </c>
      <c r="E84" s="6" t="s">
        <v>44</v>
      </c>
      <c r="F84" s="6" t="s">
        <v>22</v>
      </c>
      <c r="G84" s="6" t="s">
        <v>45</v>
      </c>
      <c r="H84" s="6" t="s">
        <v>3</v>
      </c>
      <c r="I84" s="6" t="s">
        <v>46</v>
      </c>
      <c r="J84" s="6" t="s">
        <v>40</v>
      </c>
      <c r="K84" s="6" t="s">
        <v>41</v>
      </c>
    </row>
    <row r="85" spans="1:11" s="1" customFormat="1" ht="14.25" customHeight="1" x14ac:dyDescent="0.2">
      <c r="A85" s="6" t="s">
        <v>4</v>
      </c>
      <c r="B85" s="7">
        <v>8</v>
      </c>
      <c r="C85" s="7"/>
      <c r="D85" s="7">
        <v>8</v>
      </c>
      <c r="E85" s="7"/>
      <c r="F85" s="7">
        <v>8</v>
      </c>
      <c r="G85" s="7"/>
      <c r="H85" s="7">
        <v>8</v>
      </c>
      <c r="I85" s="7"/>
      <c r="J85" s="7"/>
      <c r="K85" s="7"/>
    </row>
    <row r="86" spans="1:11" s="1" customFormat="1" ht="14.25" customHeight="1" x14ac:dyDescent="0.2">
      <c r="A86" s="6" t="s">
        <v>5</v>
      </c>
      <c r="B86" s="7">
        <v>8</v>
      </c>
      <c r="C86" s="7"/>
      <c r="D86" s="7">
        <v>8</v>
      </c>
      <c r="E86" s="7"/>
      <c r="F86" s="7">
        <v>8</v>
      </c>
      <c r="G86" s="7"/>
      <c r="H86" s="7">
        <v>8</v>
      </c>
      <c r="I86" s="7"/>
      <c r="J86" s="7"/>
      <c r="K86" s="7"/>
    </row>
    <row r="87" spans="1:11" s="1" customFormat="1" ht="14.25" customHeight="1" x14ac:dyDescent="0.2">
      <c r="A87" s="6" t="s">
        <v>6</v>
      </c>
      <c r="B87" s="7">
        <v>8</v>
      </c>
      <c r="C87" s="7"/>
      <c r="D87" s="7">
        <v>8</v>
      </c>
      <c r="E87" s="7"/>
      <c r="F87" s="7">
        <v>8</v>
      </c>
      <c r="G87" s="7"/>
      <c r="H87" s="7">
        <v>8</v>
      </c>
      <c r="I87" s="7"/>
      <c r="J87" s="7"/>
      <c r="K87" s="7"/>
    </row>
    <row r="88" spans="1:11" s="1" customFormat="1" ht="14.25" customHeight="1" x14ac:dyDescent="0.2">
      <c r="A88" s="6" t="s">
        <v>7</v>
      </c>
      <c r="B88" s="7">
        <v>8</v>
      </c>
      <c r="C88" s="7"/>
      <c r="D88" s="7">
        <v>8</v>
      </c>
      <c r="E88" s="7"/>
      <c r="F88" s="7">
        <v>8</v>
      </c>
      <c r="G88" s="7"/>
      <c r="H88" s="7">
        <v>8</v>
      </c>
      <c r="I88" s="7"/>
      <c r="J88" s="7"/>
      <c r="K88" s="7"/>
    </row>
    <row r="89" spans="1:11" s="1" customFormat="1" ht="14.25" customHeight="1" x14ac:dyDescent="0.2">
      <c r="A89" s="6" t="s">
        <v>8</v>
      </c>
      <c r="B89" s="7">
        <v>8</v>
      </c>
      <c r="C89" s="7"/>
      <c r="D89" s="7"/>
      <c r="E89" s="7">
        <v>6</v>
      </c>
      <c r="F89" s="7">
        <v>8</v>
      </c>
      <c r="G89" s="7"/>
      <c r="H89" s="7">
        <v>8</v>
      </c>
      <c r="I89" s="7"/>
      <c r="J89" s="7"/>
      <c r="K89" s="7"/>
    </row>
    <row r="90" spans="1:11" s="1" customFormat="1" ht="14.25" customHeight="1" x14ac:dyDescent="0.2">
      <c r="A90" s="6" t="s">
        <v>9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s="1" customFormat="1" ht="14.25" customHeight="1" x14ac:dyDescent="0.2">
      <c r="A91" s="6" t="s">
        <v>10</v>
      </c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s="1" customFormat="1" ht="14.25" customHeight="1" x14ac:dyDescent="0.2">
      <c r="A92" s="9" t="s">
        <v>24</v>
      </c>
      <c r="B92" s="7">
        <f>SUBTOTAL(109,August[Week 1])</f>
        <v>40</v>
      </c>
      <c r="C92" s="7">
        <f>SUBTOTAL(109,August[didactic])</f>
        <v>0</v>
      </c>
      <c r="D92" s="7">
        <f>SUBTOTAL(109,August[Week 2])</f>
        <v>32</v>
      </c>
      <c r="E92" s="7">
        <f>SUBTOTAL(109,August[didactic2])</f>
        <v>6</v>
      </c>
      <c r="F92" s="7">
        <f>SUBTOTAL(109,August[Week 3])</f>
        <v>40</v>
      </c>
      <c r="G92" s="7">
        <f>SUBTOTAL(109,August[didactic3])</f>
        <v>0</v>
      </c>
      <c r="H92" s="7">
        <f>SUBTOTAL(109,August[Week 4])</f>
        <v>40</v>
      </c>
      <c r="I92" s="7">
        <f>SUBTOTAL(109,August[didactic4])</f>
        <v>0</v>
      </c>
      <c r="J92" s="7">
        <f>SUBTOTAL(109,August[other])</f>
        <v>0</v>
      </c>
      <c r="K92" s="7">
        <f>SUBTOTAL(109,August[other2])</f>
        <v>0</v>
      </c>
    </row>
    <row r="93" spans="1:11" s="1" customFormat="1" ht="14.25" customHeight="1" x14ac:dyDescent="0.2">
      <c r="A93" s="13" t="s">
        <v>28</v>
      </c>
      <c r="B93" s="13"/>
      <c r="C93" s="8">
        <f>SUM(B92,D92,F92,H92,J92)</f>
        <v>152</v>
      </c>
      <c r="D93" s="13" t="s">
        <v>54</v>
      </c>
      <c r="E93" s="13"/>
      <c r="F93" s="2">
        <f>SUM(C92,E92,G92,I92,K92)</f>
        <v>6</v>
      </c>
    </row>
    <row r="94" spans="1:11" s="1" customFormat="1" ht="14.25" customHeight="1" x14ac:dyDescent="0.2"/>
    <row r="95" spans="1:11" s="1" customFormat="1" ht="14.25" customHeight="1" x14ac:dyDescent="0.2">
      <c r="A95" s="6" t="s">
        <v>19</v>
      </c>
      <c r="B95" s="6" t="s">
        <v>1</v>
      </c>
      <c r="C95" s="6" t="s">
        <v>43</v>
      </c>
      <c r="D95" s="6" t="s">
        <v>2</v>
      </c>
      <c r="E95" s="6" t="s">
        <v>44</v>
      </c>
      <c r="F95" s="6" t="s">
        <v>22</v>
      </c>
      <c r="G95" s="6" t="s">
        <v>45</v>
      </c>
      <c r="H95" s="6" t="s">
        <v>3</v>
      </c>
      <c r="I95" s="6" t="s">
        <v>46</v>
      </c>
      <c r="J95" s="6" t="s">
        <v>40</v>
      </c>
      <c r="K95" s="6" t="s">
        <v>41</v>
      </c>
    </row>
    <row r="96" spans="1:11" s="1" customFormat="1" ht="14.25" customHeight="1" x14ac:dyDescent="0.2">
      <c r="A96" s="6" t="s">
        <v>4</v>
      </c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s="1" customFormat="1" ht="14.25" customHeight="1" x14ac:dyDescent="0.2">
      <c r="A97" s="6" t="s">
        <v>5</v>
      </c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s="1" customFormat="1" ht="14.25" customHeight="1" x14ac:dyDescent="0.2">
      <c r="A98" s="6" t="s">
        <v>6</v>
      </c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s="1" customFormat="1" ht="14.25" customHeight="1" x14ac:dyDescent="0.2">
      <c r="A99" s="6" t="s">
        <v>7</v>
      </c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s="1" customFormat="1" ht="14.25" customHeight="1" x14ac:dyDescent="0.2">
      <c r="A100" s="6" t="s">
        <v>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s="1" customFormat="1" ht="14.25" customHeight="1" x14ac:dyDescent="0.2">
      <c r="A101" s="6" t="s">
        <v>9</v>
      </c>
      <c r="B101" s="7">
        <v>6</v>
      </c>
      <c r="C101" s="7"/>
      <c r="D101" s="7">
        <v>4</v>
      </c>
      <c r="E101" s="7"/>
      <c r="F101" s="7"/>
      <c r="G101" s="7"/>
      <c r="H101" s="7"/>
      <c r="I101" s="7"/>
      <c r="J101" s="7"/>
      <c r="K101" s="7"/>
    </row>
    <row r="102" spans="1:11" s="1" customFormat="1" ht="14.25" customHeight="1" x14ac:dyDescent="0.2">
      <c r="A102" s="6" t="s">
        <v>10</v>
      </c>
      <c r="B102" s="7">
        <v>6</v>
      </c>
      <c r="C102" s="7"/>
      <c r="D102" s="7">
        <v>4</v>
      </c>
      <c r="E102" s="7"/>
      <c r="F102" s="7"/>
      <c r="G102" s="7"/>
      <c r="H102" s="7"/>
      <c r="I102" s="7"/>
      <c r="J102" s="7"/>
      <c r="K102" s="7"/>
    </row>
    <row r="103" spans="1:11" s="1" customFormat="1" ht="14.25" customHeight="1" x14ac:dyDescent="0.2">
      <c r="A103" s="9" t="s">
        <v>24</v>
      </c>
      <c r="B103" s="7">
        <f>SUBTOTAL(109,September[Week 1])</f>
        <v>12</v>
      </c>
      <c r="C103" s="7">
        <f>SUBTOTAL(109,September[didactic])</f>
        <v>0</v>
      </c>
      <c r="D103" s="7">
        <f>SUBTOTAL(109,September[Week 2])</f>
        <v>8</v>
      </c>
      <c r="E103" s="7">
        <f>SUBTOTAL(109,September[didactic2])</f>
        <v>0</v>
      </c>
      <c r="F103" s="7">
        <f>SUBTOTAL(109,September[Week 3])</f>
        <v>0</v>
      </c>
      <c r="G103" s="7">
        <f>SUBTOTAL(109,September[didactic3])</f>
        <v>0</v>
      </c>
      <c r="H103" s="7">
        <f>SUBTOTAL(109,September[Week 4])</f>
        <v>0</v>
      </c>
      <c r="I103" s="7">
        <f>SUBTOTAL(109,September[didactic4])</f>
        <v>0</v>
      </c>
      <c r="J103" s="7">
        <f>SUBTOTAL(109,September[other])</f>
        <v>0</v>
      </c>
      <c r="K103" s="7">
        <f>SUBTOTAL(109,September[other2])</f>
        <v>0</v>
      </c>
    </row>
    <row r="104" spans="1:11" s="1" customFormat="1" ht="14.25" customHeight="1" x14ac:dyDescent="0.2">
      <c r="A104" s="13" t="s">
        <v>29</v>
      </c>
      <c r="B104" s="13"/>
      <c r="C104" s="8">
        <f>SUM(B103,D103,F103,H103,J103)</f>
        <v>20</v>
      </c>
      <c r="D104" s="13" t="s">
        <v>55</v>
      </c>
      <c r="E104" s="13"/>
      <c r="F104" s="2">
        <f>SUM(C103,E103,G103,I103,K103)</f>
        <v>0</v>
      </c>
    </row>
    <row r="105" spans="1:11" s="1" customFormat="1" ht="14.25" customHeight="1" x14ac:dyDescent="0.2"/>
    <row r="106" spans="1:11" ht="14.25" customHeight="1" thickBo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s="1" customFormat="1" ht="14.25" customHeight="1" x14ac:dyDescent="0.2">
      <c r="A107" s="6" t="s">
        <v>20</v>
      </c>
      <c r="B107" s="6" t="s">
        <v>1</v>
      </c>
      <c r="C107" s="6" t="s">
        <v>43</v>
      </c>
      <c r="D107" s="6" t="s">
        <v>2</v>
      </c>
      <c r="E107" s="6" t="s">
        <v>44</v>
      </c>
      <c r="F107" s="6" t="s">
        <v>22</v>
      </c>
      <c r="G107" s="6" t="s">
        <v>45</v>
      </c>
      <c r="H107" s="6" t="s">
        <v>3</v>
      </c>
      <c r="I107" s="6" t="s">
        <v>46</v>
      </c>
      <c r="J107" s="6" t="s">
        <v>40</v>
      </c>
      <c r="K107" s="6" t="s">
        <v>41</v>
      </c>
    </row>
    <row r="108" spans="1:11" s="1" customFormat="1" ht="14.25" customHeight="1" x14ac:dyDescent="0.2">
      <c r="A108" s="6" t="s">
        <v>4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s="1" customFormat="1" ht="14.25" customHeight="1" x14ac:dyDescent="0.2">
      <c r="A109" s="6" t="s">
        <v>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s="1" customFormat="1" ht="14.25" customHeight="1" x14ac:dyDescent="0.2">
      <c r="A110" s="6" t="s">
        <v>6</v>
      </c>
      <c r="B110" s="7"/>
      <c r="C110" s="7">
        <v>2</v>
      </c>
      <c r="D110" s="7"/>
      <c r="E110" s="7"/>
      <c r="F110" s="7"/>
      <c r="G110" s="7"/>
      <c r="H110" s="7"/>
      <c r="I110" s="7"/>
      <c r="J110" s="7"/>
      <c r="K110" s="7"/>
    </row>
    <row r="111" spans="1:11" s="1" customFormat="1" ht="14.25" customHeight="1" x14ac:dyDescent="0.2">
      <c r="A111" s="6" t="s">
        <v>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s="1" customFormat="1" ht="14.25" customHeight="1" x14ac:dyDescent="0.2">
      <c r="A112" s="6" t="s">
        <v>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s="1" customFormat="1" ht="14.25" customHeight="1" x14ac:dyDescent="0.2">
      <c r="A113" s="6" t="s">
        <v>9</v>
      </c>
      <c r="B113" s="7">
        <v>8</v>
      </c>
      <c r="C113" s="7"/>
      <c r="D113" s="7"/>
      <c r="E113" s="7"/>
      <c r="F113" s="7"/>
      <c r="G113" s="7"/>
      <c r="H113" s="7"/>
      <c r="I113" s="7"/>
      <c r="J113" s="7"/>
      <c r="K113" s="7"/>
    </row>
    <row r="114" spans="1:11" s="1" customFormat="1" ht="14.25" customHeight="1" x14ac:dyDescent="0.2">
      <c r="A114" s="6" t="s">
        <v>10</v>
      </c>
      <c r="B114" s="7">
        <v>8</v>
      </c>
      <c r="C114" s="7"/>
      <c r="D114" s="7"/>
      <c r="E114" s="7"/>
      <c r="F114" s="7"/>
      <c r="G114" s="7"/>
      <c r="H114" s="7"/>
      <c r="I114" s="7"/>
      <c r="J114" s="7"/>
      <c r="K114" s="7"/>
    </row>
    <row r="115" spans="1:11" s="1" customFormat="1" ht="14.25" customHeight="1" x14ac:dyDescent="0.2">
      <c r="A115" s="9" t="s">
        <v>24</v>
      </c>
      <c r="B115" s="7">
        <f>SUBTOTAL(109,October[Week 1])</f>
        <v>16</v>
      </c>
      <c r="C115" s="7">
        <f>SUBTOTAL(109,October[didactic])</f>
        <v>2</v>
      </c>
      <c r="D115" s="7">
        <f>SUBTOTAL(109,October[Week 2])</f>
        <v>0</v>
      </c>
      <c r="E115" s="7">
        <f>SUBTOTAL(109,October[didactic2])</f>
        <v>0</v>
      </c>
      <c r="F115" s="7">
        <f>SUBTOTAL(109,October[Week 3])</f>
        <v>0</v>
      </c>
      <c r="G115" s="7">
        <f>SUBTOTAL(109,October[didactic3])</f>
        <v>0</v>
      </c>
      <c r="H115" s="7">
        <f>SUBTOTAL(109,October[Week 4])</f>
        <v>0</v>
      </c>
      <c r="I115" s="7">
        <f>SUBTOTAL(109,October[didactic4])</f>
        <v>0</v>
      </c>
      <c r="J115" s="7">
        <f>SUBTOTAL(109,October[other])</f>
        <v>0</v>
      </c>
      <c r="K115" s="7">
        <f>SUBTOTAL(109,October[other2])</f>
        <v>0</v>
      </c>
    </row>
    <row r="116" spans="1:11" s="1" customFormat="1" ht="14.25" customHeight="1" x14ac:dyDescent="0.2">
      <c r="A116" s="13" t="s">
        <v>30</v>
      </c>
      <c r="B116" s="13"/>
      <c r="C116" s="8">
        <f>SUM(B115,D115,F115,H115,J115)</f>
        <v>16</v>
      </c>
      <c r="D116" s="13" t="s">
        <v>56</v>
      </c>
      <c r="E116" s="13"/>
      <c r="F116" s="2">
        <f>SUM(C115,E115,G115,I115,K115)</f>
        <v>2</v>
      </c>
    </row>
    <row r="117" spans="1:11" s="1" customFormat="1" ht="14.25" customHeight="1" x14ac:dyDescent="0.2"/>
    <row r="118" spans="1:11" s="1" customFormat="1" ht="14.25" customHeight="1" x14ac:dyDescent="0.2">
      <c r="A118" s="6" t="s">
        <v>21</v>
      </c>
      <c r="B118" s="6" t="s">
        <v>1</v>
      </c>
      <c r="C118" s="6" t="s">
        <v>43</v>
      </c>
      <c r="D118" s="6" t="s">
        <v>2</v>
      </c>
      <c r="E118" s="6" t="s">
        <v>44</v>
      </c>
      <c r="F118" s="6" t="s">
        <v>22</v>
      </c>
      <c r="G118" s="6" t="s">
        <v>45</v>
      </c>
      <c r="H118" s="6" t="s">
        <v>3</v>
      </c>
      <c r="I118" s="6" t="s">
        <v>46</v>
      </c>
      <c r="J118" s="6" t="s">
        <v>40</v>
      </c>
      <c r="K118" s="6" t="s">
        <v>41</v>
      </c>
    </row>
    <row r="119" spans="1:11" s="1" customFormat="1" ht="14.25" customHeight="1" x14ac:dyDescent="0.2">
      <c r="A119" s="6" t="s">
        <v>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s="1" customFormat="1" ht="14.25" customHeight="1" x14ac:dyDescent="0.2">
      <c r="A120" s="6" t="s">
        <v>5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s="1" customFormat="1" ht="14.25" customHeight="1" x14ac:dyDescent="0.2">
      <c r="A121" s="6" t="s">
        <v>6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s="1" customFormat="1" ht="14.25" customHeight="1" x14ac:dyDescent="0.2">
      <c r="A122" s="6" t="s">
        <v>7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s="1" customFormat="1" ht="14.25" customHeight="1" x14ac:dyDescent="0.2">
      <c r="A123" s="6" t="s">
        <v>8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s="1" customFormat="1" ht="14.25" customHeight="1" x14ac:dyDescent="0.2">
      <c r="A124" s="6" t="s">
        <v>9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s="1" customFormat="1" ht="14.25" customHeight="1" x14ac:dyDescent="0.2">
      <c r="A125" s="6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s="1" customFormat="1" ht="14.25" customHeight="1" x14ac:dyDescent="0.2">
      <c r="A126" s="9" t="s">
        <v>24</v>
      </c>
      <c r="B126" s="7">
        <f>SUBTOTAL(109,November[Week 1])</f>
        <v>0</v>
      </c>
      <c r="C126" s="7">
        <f>SUBTOTAL(109,November[didactic])</f>
        <v>0</v>
      </c>
      <c r="D126" s="7">
        <f>SUBTOTAL(109,November[Week 2])</f>
        <v>0</v>
      </c>
      <c r="E126" s="7">
        <f>SUBTOTAL(109,November[didactic2])</f>
        <v>0</v>
      </c>
      <c r="F126" s="7">
        <f>SUBTOTAL(109,November[Week 3])</f>
        <v>0</v>
      </c>
      <c r="G126" s="7">
        <f>SUBTOTAL(109,November[didactic3])</f>
        <v>0</v>
      </c>
      <c r="H126" s="7">
        <f>SUBTOTAL(109,November[Week 4])</f>
        <v>0</v>
      </c>
      <c r="I126" s="7">
        <f>SUBTOTAL(109,November[didactic4])</f>
        <v>0</v>
      </c>
      <c r="J126" s="7">
        <f>SUBTOTAL(109,November[other])</f>
        <v>0</v>
      </c>
      <c r="K126" s="7">
        <f>SUBTOTAL(109,November[other2])</f>
        <v>0</v>
      </c>
    </row>
    <row r="127" spans="1:11" s="1" customFormat="1" ht="14.25" customHeight="1" x14ac:dyDescent="0.2">
      <c r="A127" s="13" t="s">
        <v>31</v>
      </c>
      <c r="B127" s="13"/>
      <c r="C127" s="8">
        <f>SUM(B126,D126,F126,H126,J126)</f>
        <v>0</v>
      </c>
      <c r="D127" s="13" t="s">
        <v>57</v>
      </c>
      <c r="E127" s="13"/>
      <c r="F127" s="2">
        <f>SUM(C126,E126,G126,I126,K126)</f>
        <v>0</v>
      </c>
    </row>
    <row r="128" spans="1:11" s="1" customFormat="1" ht="14.25" customHeight="1" x14ac:dyDescent="0.2"/>
    <row r="129" spans="1:11" s="1" customFormat="1" ht="14.25" customHeight="1" x14ac:dyDescent="0.2">
      <c r="A129" s="6" t="s">
        <v>0</v>
      </c>
      <c r="B129" s="6" t="s">
        <v>1</v>
      </c>
      <c r="C129" s="6" t="s">
        <v>43</v>
      </c>
      <c r="D129" s="6" t="s">
        <v>2</v>
      </c>
      <c r="E129" s="6" t="s">
        <v>44</v>
      </c>
      <c r="F129" s="6" t="s">
        <v>22</v>
      </c>
      <c r="G129" s="6" t="s">
        <v>45</v>
      </c>
      <c r="H129" s="6" t="s">
        <v>3</v>
      </c>
      <c r="I129" s="6" t="s">
        <v>46</v>
      </c>
      <c r="J129" s="6" t="s">
        <v>40</v>
      </c>
      <c r="K129" s="6" t="s">
        <v>41</v>
      </c>
    </row>
    <row r="130" spans="1:11" s="1" customFormat="1" ht="14.25" customHeight="1" x14ac:dyDescent="0.2">
      <c r="A130" s="6" t="s">
        <v>4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s="1" customFormat="1" ht="14.25" customHeight="1" x14ac:dyDescent="0.2">
      <c r="A131" s="6" t="s">
        <v>5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s="1" customFormat="1" ht="14.25" customHeight="1" x14ac:dyDescent="0.2">
      <c r="A132" s="6" t="s">
        <v>6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s="1" customFormat="1" ht="14.25" customHeight="1" x14ac:dyDescent="0.2">
      <c r="A133" s="6" t="s">
        <v>7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s="1" customFormat="1" ht="14.25" customHeight="1" x14ac:dyDescent="0.2">
      <c r="A134" s="6" t="s">
        <v>8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s="1" customFormat="1" ht="14.25" customHeight="1" x14ac:dyDescent="0.2">
      <c r="A135" s="6" t="s">
        <v>9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s="1" customFormat="1" ht="14.25" customHeight="1" x14ac:dyDescent="0.2">
      <c r="A136" s="6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s="1" customFormat="1" ht="14.25" customHeight="1" x14ac:dyDescent="0.2">
      <c r="A137" s="9" t="s">
        <v>24</v>
      </c>
      <c r="B137" s="7">
        <f>SUBTOTAL(109,December[Week 1])</f>
        <v>0</v>
      </c>
      <c r="C137" s="7">
        <f>SUBTOTAL(109,December[didactic])</f>
        <v>0</v>
      </c>
      <c r="D137" s="7">
        <f>SUBTOTAL(109,December[Week 2])</f>
        <v>0</v>
      </c>
      <c r="E137" s="7">
        <f>SUBTOTAL(109,December[didactic2])</f>
        <v>0</v>
      </c>
      <c r="F137" s="7">
        <f>SUBTOTAL(109,December[Week 3])</f>
        <v>0</v>
      </c>
      <c r="G137" s="7">
        <f>SUBTOTAL(109,December[didactic3])</f>
        <v>0</v>
      </c>
      <c r="H137" s="7">
        <f>SUBTOTAL(109,December[Week 4])</f>
        <v>0</v>
      </c>
      <c r="I137" s="7">
        <f>SUBTOTAL(109,December[didactic4])</f>
        <v>0</v>
      </c>
      <c r="J137" s="7">
        <f>SUBTOTAL(109,December[other])</f>
        <v>0</v>
      </c>
      <c r="K137" s="7">
        <f>SUBTOTAL(109,December[other2])</f>
        <v>0</v>
      </c>
    </row>
    <row r="138" spans="1:11" s="1" customFormat="1" ht="14.25" customHeight="1" x14ac:dyDescent="0.2">
      <c r="A138" s="13" t="s">
        <v>32</v>
      </c>
      <c r="B138" s="13"/>
      <c r="C138" s="8">
        <f>SUM(B137,D137,F137,H137,J137)</f>
        <v>0</v>
      </c>
      <c r="D138" s="13" t="s">
        <v>59</v>
      </c>
      <c r="E138" s="13"/>
      <c r="F138" s="2">
        <f>SUM(C137,E137,G137,I137,K137)</f>
        <v>0</v>
      </c>
    </row>
  </sheetData>
  <mergeCells count="34">
    <mergeCell ref="E3:F3"/>
    <mergeCell ref="E2:F2"/>
    <mergeCell ref="G2:H2"/>
    <mergeCell ref="A106:K106"/>
    <mergeCell ref="B1:K1"/>
    <mergeCell ref="A14:B14"/>
    <mergeCell ref="D14:E14"/>
    <mergeCell ref="A38:K38"/>
    <mergeCell ref="B2:C2"/>
    <mergeCell ref="B3:C3"/>
    <mergeCell ref="A4:K4"/>
    <mergeCell ref="A25:B25"/>
    <mergeCell ref="D25:E25"/>
    <mergeCell ref="A36:B36"/>
    <mergeCell ref="D36:E36"/>
    <mergeCell ref="A48:B48"/>
    <mergeCell ref="D48:E48"/>
    <mergeCell ref="A59:B59"/>
    <mergeCell ref="D59:E59"/>
    <mergeCell ref="A70:B70"/>
    <mergeCell ref="D70:E70"/>
    <mergeCell ref="A138:B138"/>
    <mergeCell ref="D138:E138"/>
    <mergeCell ref="A72:K72"/>
    <mergeCell ref="A116:B116"/>
    <mergeCell ref="D116:E116"/>
    <mergeCell ref="A127:B127"/>
    <mergeCell ref="D127:E127"/>
    <mergeCell ref="A93:B93"/>
    <mergeCell ref="D93:E93"/>
    <mergeCell ref="A104:B104"/>
    <mergeCell ref="D104:E104"/>
    <mergeCell ref="A82:B82"/>
    <mergeCell ref="D82:E82"/>
  </mergeCells>
  <phoneticPr fontId="1" type="noConversion"/>
  <printOptions horizontalCentered="1"/>
  <pageMargins left="0.5" right="0.5" top="0.75" bottom="0.75" header="0.5" footer="0.5"/>
  <pageSetup scale="85" fitToHeight="0" orientation="landscape" r:id="rId1"/>
  <headerFooter differentFirst="1" alignWithMargins="0">
    <oddFooter>Page &amp;P of &amp;N</oddFooter>
  </headerFooter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28</vt:i4>
      </vt:variant>
    </vt:vector>
  </HeadingPairs>
  <TitlesOfParts>
    <vt:vector size="29" baseType="lpstr">
      <vt:lpstr>Employee Timecard</vt:lpstr>
      <vt:lpstr>AprHrs</vt:lpstr>
      <vt:lpstr>AprOvertime</vt:lpstr>
      <vt:lpstr>AugHrs</vt:lpstr>
      <vt:lpstr>AugOvertime</vt:lpstr>
      <vt:lpstr>DecHrs</vt:lpstr>
      <vt:lpstr>DecOvertime</vt:lpstr>
      <vt:lpstr>FebHrs</vt:lpstr>
      <vt:lpstr>FebOvertime</vt:lpstr>
      <vt:lpstr>JanHrs</vt:lpstr>
      <vt:lpstr>JanOvertime</vt:lpstr>
      <vt:lpstr>JulyHrs</vt:lpstr>
      <vt:lpstr>JulyOvertime</vt:lpstr>
      <vt:lpstr>JuneHrs</vt:lpstr>
      <vt:lpstr>JuneOvertime</vt:lpstr>
      <vt:lpstr>MarHrs</vt:lpstr>
      <vt:lpstr>MarOverTime</vt:lpstr>
      <vt:lpstr>MayHrs</vt:lpstr>
      <vt:lpstr>MayOvertime</vt:lpstr>
      <vt:lpstr>NovHrs</vt:lpstr>
      <vt:lpstr>NovOvertime</vt:lpstr>
      <vt:lpstr>OctHrs</vt:lpstr>
      <vt:lpstr>OctOvertime</vt:lpstr>
      <vt:lpstr>'Employee Timecard'!Print_Titles</vt:lpstr>
      <vt:lpstr>SeptHrs</vt:lpstr>
      <vt:lpstr>SeptOvertime</vt:lpstr>
      <vt:lpstr>TotalHours</vt:lpstr>
      <vt:lpstr>TotalOvertimeHrs</vt:lpstr>
      <vt:lpstr>TotalRegularHrs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 Gaba</dc:creator>
  <cp:lastModifiedBy>abby walker</cp:lastModifiedBy>
  <cp:lastPrinted>2017-12-25T13:04:10Z</cp:lastPrinted>
  <dcterms:created xsi:type="dcterms:W3CDTF">2016-11-01T20:40:50Z</dcterms:created>
  <dcterms:modified xsi:type="dcterms:W3CDTF">2018-06-14T01:18:17Z</dcterms:modified>
</cp:coreProperties>
</file>